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defaultThemeVersion="124226"/>
  <mc:AlternateContent xmlns:mc="http://schemas.openxmlformats.org/markup-compatibility/2006">
    <mc:Choice Requires="x15">
      <x15ac:absPath xmlns:x15ac="http://schemas.microsoft.com/office/spreadsheetml/2010/11/ac" url="K:\Marketing\Collateral-NEW\4 FLYERS, SALES TOOLS, &amp; SALES PRESENTATIONS (CPS)\COST COMPARISON and CALCULATORS\"/>
    </mc:Choice>
  </mc:AlternateContent>
  <xr:revisionPtr revIDLastSave="0" documentId="8_{8D2C1063-4E78-4822-AA61-840E39B0CB67}" xr6:coauthVersionLast="45" xr6:coauthVersionMax="45" xr10:uidLastSave="{00000000-0000-0000-0000-000000000000}"/>
  <workbookProtection workbookAlgorithmName="SHA-512" workbookHashValue="Mo5LeJKoSP3o39FaqLs8Er/Oixn/Wmxj92PnbRybpK7z1HN4fShDzliuXQ9RDOjZHWvYWS2rMYl2JbU1YoxH6w==" workbookSaltValue="ouAq0kJxq76+8uvS1A7vyA==" workbookSpinCount="100000" lockStructure="1"/>
  <bookViews>
    <workbookView xWindow="-120" yWindow="-120" windowWidth="29040" windowHeight="15840" activeTab="2" xr2:uid="{00000000-000D-0000-FFFF-FFFF00000000}"/>
  </bookViews>
  <sheets>
    <sheet name="Choose Region" sheetId="9" r:id="rId1"/>
    <sheet name="2-50 Landmark Rate Calculator" sheetId="5" r:id="rId2"/>
    <sheet name="51-199 Landmark Rate Calculator" sheetId="11" r:id="rId3"/>
    <sheet name="Lists" sheetId="6" state="hidden" r:id="rId4"/>
  </sheets>
  <definedNames>
    <definedName name="Area_Acu_GroupSize_51199">'51-199 Landmark Rate Calculator'!#REF!</definedName>
    <definedName name="Area_Chiro_GroupSize_51199" localSheetId="2">'51-199 Landmark Rate Calculator'!$A$13</definedName>
    <definedName name="Area_ChiroAcu_GroupSize_51199">'51-199 Landmark Rate Calculator'!$A$23</definedName>
    <definedName name="Area_GroupSize_0250" localSheetId="1">'2-50 Landmark Rate Calculator'!$A$12</definedName>
    <definedName name="List_Area">Lists!$A$2:$A$4</definedName>
    <definedName name="List_EffDate">Lists!$B$2:$B$7</definedName>
    <definedName name="List_RateTable_LG">Lists!$D$18:$AZ$38</definedName>
    <definedName name="List_RateTable_SG">Lists!$D$2:$AJ$15</definedName>
    <definedName name="_xlnm.Print_Area" localSheetId="1">'2-50 Landmark Rate Calculator'!$A$1:$G$38</definedName>
    <definedName name="_xlnm.Print_Area" localSheetId="2">'51-199 Landmark Rate Calculator'!$A$1:$N$51</definedName>
    <definedName name="_xlnm.Print_Area" localSheetId="0">'Choose Region'!$A$1:$F$61</definedName>
    <definedName name="_xlnm.Print_Titles" localSheetId="2">'51-199 Landmark Rate Calculator'!$1:$2</definedName>
    <definedName name="_xlnm.Print_Titles" localSheetId="0">'Choose Region'!$1:$1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 i="11" l="1"/>
  <c r="H10" i="5"/>
  <c r="O12" i="5" l="1"/>
  <c r="A12" i="5" s="1"/>
  <c r="N9" i="11" l="1"/>
  <c r="F18" i="5" l="1"/>
  <c r="D15" i="5"/>
  <c r="E15" i="5"/>
  <c r="C15" i="5"/>
  <c r="C16" i="5"/>
  <c r="E16" i="5"/>
  <c r="C17" i="5"/>
  <c r="E17" i="5"/>
  <c r="C18" i="5"/>
  <c r="E18" i="5"/>
  <c r="F15" i="5"/>
  <c r="D16" i="5"/>
  <c r="F16" i="5"/>
  <c r="D17" i="5"/>
  <c r="F17" i="5"/>
  <c r="D18" i="5"/>
  <c r="A23" i="11"/>
  <c r="A13" i="11"/>
  <c r="H29" i="11" l="1"/>
  <c r="D29" i="11"/>
  <c r="H28" i="11"/>
  <c r="D28" i="11"/>
  <c r="H27" i="11"/>
  <c r="D27" i="11"/>
  <c r="H26" i="11"/>
  <c r="D26" i="11"/>
  <c r="G29" i="11"/>
  <c r="C29" i="11"/>
  <c r="G28" i="11"/>
  <c r="C28" i="11"/>
  <c r="G27" i="11"/>
  <c r="C27" i="11"/>
  <c r="G26" i="11"/>
  <c r="C26" i="11"/>
  <c r="F29" i="11"/>
  <c r="F28" i="11"/>
  <c r="F27" i="11"/>
  <c r="F26" i="11"/>
  <c r="E29" i="11"/>
  <c r="E28" i="11"/>
  <c r="E27" i="11"/>
  <c r="E26" i="11"/>
  <c r="D19" i="5"/>
  <c r="F19" i="5"/>
  <c r="E19" i="5"/>
  <c r="C19" i="5"/>
  <c r="H16" i="11"/>
  <c r="G16" i="11"/>
  <c r="F16" i="11"/>
  <c r="E16" i="11"/>
  <c r="D16" i="11"/>
  <c r="C16" i="11"/>
  <c r="G18" i="11"/>
  <c r="E18" i="11"/>
  <c r="C18" i="11"/>
  <c r="G17" i="11"/>
  <c r="E17" i="11"/>
  <c r="C17" i="11"/>
  <c r="H19" i="11"/>
  <c r="G19" i="11"/>
  <c r="F19" i="11"/>
  <c r="E19" i="11"/>
  <c r="D19" i="11"/>
  <c r="C19" i="11"/>
  <c r="H18" i="11"/>
  <c r="F18" i="11"/>
  <c r="D18" i="11"/>
  <c r="H17" i="11"/>
  <c r="F17" i="11"/>
  <c r="D17" i="11"/>
  <c r="C20" i="5" l="1"/>
  <c r="E20" i="5"/>
  <c r="E20" i="11"/>
  <c r="H30" i="11"/>
  <c r="F20" i="11"/>
  <c r="E30" i="11"/>
  <c r="D30" i="11"/>
  <c r="G30" i="11"/>
  <c r="C20" i="11"/>
  <c r="G20" i="11"/>
  <c r="C30" i="11"/>
  <c r="F30" i="11"/>
  <c r="D20" i="11"/>
  <c r="H20" i="11"/>
</calcChain>
</file>

<file path=xl/sharedStrings.xml><?xml version="1.0" encoding="utf-8"?>
<sst xmlns="http://schemas.openxmlformats.org/spreadsheetml/2006/main" count="381" uniqueCount="294">
  <si>
    <t>$50</t>
  </si>
  <si>
    <t>Total Cost</t>
  </si>
  <si>
    <t>Company Information</t>
  </si>
  <si>
    <t>Benefit Comparison</t>
  </si>
  <si>
    <t>Cost Comparison</t>
  </si>
  <si>
    <t>Los Angeles</t>
  </si>
  <si>
    <t>Orange</t>
  </si>
  <si>
    <t>San Diego</t>
  </si>
  <si>
    <t>San Bernardino</t>
  </si>
  <si>
    <t>Riverside</t>
  </si>
  <si>
    <t>Ventura</t>
  </si>
  <si>
    <t>Alameda</t>
  </si>
  <si>
    <t>Contra Costa</t>
  </si>
  <si>
    <t>Marin</t>
  </si>
  <si>
    <t>Santa Clara</t>
  </si>
  <si>
    <t>San Francisco</t>
  </si>
  <si>
    <t>San Mateo</t>
  </si>
  <si>
    <t>Auto Rental Agencies</t>
  </si>
  <si>
    <t>Automobile Parking Services</t>
  </si>
  <si>
    <t>Collection Agencies and Credit Reporting Services</t>
  </si>
  <si>
    <t>Community Services Organizations / Social Services</t>
  </si>
  <si>
    <t>Computer Programming and Other Computer Services</t>
  </si>
  <si>
    <r>
      <t>7311</t>
    </r>
    <r>
      <rPr>
        <sz val="11"/>
        <rFont val="Symbol"/>
        <family val="1"/>
        <charset val="2"/>
      </rPr>
      <t>-</t>
    </r>
    <r>
      <rPr>
        <sz val="11"/>
        <rFont val="Verdana"/>
        <family val="2"/>
      </rPr>
      <t>7313</t>
    </r>
  </si>
  <si>
    <r>
      <t>0100</t>
    </r>
    <r>
      <rPr>
        <sz val="11"/>
        <rFont val="Symbol"/>
        <family val="1"/>
        <charset val="2"/>
      </rPr>
      <t>-</t>
    </r>
    <r>
      <rPr>
        <sz val="11"/>
        <rFont val="Verdana"/>
        <family val="2"/>
      </rPr>
      <t>0999</t>
    </r>
  </si>
  <si>
    <r>
      <t>7513</t>
    </r>
    <r>
      <rPr>
        <sz val="11"/>
        <rFont val="Symbol"/>
        <family val="1"/>
        <charset val="2"/>
      </rPr>
      <t>-</t>
    </r>
    <r>
      <rPr>
        <sz val="11"/>
        <rFont val="Verdana"/>
        <family val="2"/>
      </rPr>
      <t>7519</t>
    </r>
  </si>
  <si>
    <r>
      <t>7349</t>
    </r>
    <r>
      <rPr>
        <sz val="11"/>
        <rFont val="Symbol"/>
        <family val="1"/>
        <charset val="2"/>
      </rPr>
      <t>-</t>
    </r>
    <r>
      <rPr>
        <sz val="11"/>
        <rFont val="Verdana"/>
        <family val="2"/>
      </rPr>
      <t>7359</t>
    </r>
  </si>
  <si>
    <r>
      <t>7322</t>
    </r>
    <r>
      <rPr>
        <sz val="11"/>
        <rFont val="Symbol"/>
        <family val="1"/>
        <charset val="2"/>
      </rPr>
      <t>-</t>
    </r>
    <r>
      <rPr>
        <sz val="11"/>
        <rFont val="Verdana"/>
        <family val="2"/>
      </rPr>
      <t>7323</t>
    </r>
  </si>
  <si>
    <r>
      <t>4800</t>
    </r>
    <r>
      <rPr>
        <sz val="11"/>
        <rFont val="Symbol"/>
        <family val="1"/>
        <charset val="2"/>
      </rPr>
      <t>-</t>
    </r>
    <r>
      <rPr>
        <sz val="11"/>
        <rFont val="Verdana"/>
        <family val="2"/>
      </rPr>
      <t>4899</t>
    </r>
  </si>
  <si>
    <r>
      <t>8300</t>
    </r>
    <r>
      <rPr>
        <sz val="11"/>
        <rFont val="Symbol"/>
        <family val="1"/>
        <charset val="2"/>
      </rPr>
      <t>-</t>
    </r>
    <r>
      <rPr>
        <sz val="11"/>
        <rFont val="Verdana"/>
        <family val="2"/>
      </rPr>
      <t>8499</t>
    </r>
  </si>
  <si>
    <r>
      <t>7371</t>
    </r>
    <r>
      <rPr>
        <sz val="11"/>
        <rFont val="Symbol"/>
        <family val="1"/>
        <charset val="2"/>
      </rPr>
      <t>-</t>
    </r>
    <r>
      <rPr>
        <sz val="11"/>
        <rFont val="Verdana"/>
        <family val="2"/>
      </rPr>
      <t>7379</t>
    </r>
  </si>
  <si>
    <t>Hospitals</t>
  </si>
  <si>
    <t>Independent Auto Repair and Services</t>
  </si>
  <si>
    <t>Mining, Oil and Gas Extraction</t>
  </si>
  <si>
    <t>New Syndicates</t>
  </si>
  <si>
    <t>Photofinishing Labs</t>
  </si>
  <si>
    <r>
      <t>8062</t>
    </r>
    <r>
      <rPr>
        <sz val="11"/>
        <rFont val="Symbol"/>
        <family val="1"/>
        <charset val="2"/>
      </rPr>
      <t>-</t>
    </r>
    <r>
      <rPr>
        <sz val="11"/>
        <rFont val="Verdana"/>
        <family val="2"/>
      </rPr>
      <t>8069</t>
    </r>
  </si>
  <si>
    <r>
      <t>7532</t>
    </r>
    <r>
      <rPr>
        <sz val="11"/>
        <rFont val="Symbol"/>
        <family val="1"/>
        <charset val="2"/>
      </rPr>
      <t>-</t>
    </r>
    <r>
      <rPr>
        <sz val="11"/>
        <rFont val="Verdana"/>
        <family val="2"/>
      </rPr>
      <t>7599</t>
    </r>
  </si>
  <si>
    <r>
      <t>2000</t>
    </r>
    <r>
      <rPr>
        <sz val="11"/>
        <rFont val="Symbol"/>
        <family val="1"/>
        <charset val="2"/>
      </rPr>
      <t>-</t>
    </r>
    <r>
      <rPr>
        <sz val="11"/>
        <rFont val="Verdana"/>
        <family val="2"/>
      </rPr>
      <t>2699</t>
    </r>
  </si>
  <si>
    <r>
      <t>2810</t>
    </r>
    <r>
      <rPr>
        <sz val="11"/>
        <rFont val="Symbol"/>
        <family val="1"/>
        <charset val="2"/>
      </rPr>
      <t>-</t>
    </r>
    <r>
      <rPr>
        <sz val="11"/>
        <rFont val="Verdana"/>
        <family val="2"/>
      </rPr>
      <t>3999</t>
    </r>
  </si>
  <si>
    <r>
      <t>1000</t>
    </r>
    <r>
      <rPr>
        <sz val="11"/>
        <rFont val="Symbol"/>
        <family val="1"/>
        <charset val="2"/>
      </rPr>
      <t>-</t>
    </r>
    <r>
      <rPr>
        <sz val="11"/>
        <rFont val="Verdana"/>
        <family val="2"/>
      </rPr>
      <t>1499</t>
    </r>
  </si>
  <si>
    <r>
      <t>7692</t>
    </r>
    <r>
      <rPr>
        <sz val="11"/>
        <rFont val="Symbol"/>
        <family val="1"/>
        <charset val="2"/>
      </rPr>
      <t>-</t>
    </r>
    <r>
      <rPr>
        <sz val="11"/>
        <rFont val="Verdana"/>
        <family val="2"/>
      </rPr>
      <t>7699</t>
    </r>
  </si>
  <si>
    <t>Construction Contractors</t>
  </si>
  <si>
    <t>Direct Mailing, Reproduction, Secretarial Services</t>
  </si>
  <si>
    <t>Disinfecting and Pest Control Services</t>
  </si>
  <si>
    <t>Engineering and Management Services</t>
  </si>
  <si>
    <t>Funeral Services and Crematories</t>
  </si>
  <si>
    <t>Furniture Repair/Reupholstery</t>
  </si>
  <si>
    <r>
      <t>1500</t>
    </r>
    <r>
      <rPr>
        <sz val="11"/>
        <rFont val="Symbol"/>
        <family val="1"/>
        <charset val="2"/>
      </rPr>
      <t>-</t>
    </r>
    <r>
      <rPr>
        <sz val="11"/>
        <rFont val="Verdana"/>
        <family val="2"/>
      </rPr>
      <t>1799</t>
    </r>
  </si>
  <si>
    <r>
      <t>7331</t>
    </r>
    <r>
      <rPr>
        <sz val="11"/>
        <rFont val="Symbol"/>
        <family val="1"/>
        <charset val="2"/>
      </rPr>
      <t>-</t>
    </r>
    <r>
      <rPr>
        <sz val="11"/>
        <rFont val="Verdana"/>
        <family val="2"/>
      </rPr>
      <t>7338</t>
    </r>
  </si>
  <si>
    <r>
      <t>8200</t>
    </r>
    <r>
      <rPr>
        <sz val="11"/>
        <rFont val="Symbol"/>
        <family val="1"/>
        <charset val="2"/>
      </rPr>
      <t>-</t>
    </r>
    <r>
      <rPr>
        <sz val="11"/>
        <rFont val="Verdana"/>
        <family val="2"/>
      </rPr>
      <t>8299</t>
    </r>
  </si>
  <si>
    <r>
      <t>7622</t>
    </r>
    <r>
      <rPr>
        <sz val="11"/>
        <rFont val="Symbol"/>
        <family val="1"/>
        <charset val="2"/>
      </rPr>
      <t>-</t>
    </r>
    <r>
      <rPr>
        <sz val="11"/>
        <rFont val="Verdana"/>
        <family val="2"/>
      </rPr>
      <t>7629</t>
    </r>
  </si>
  <si>
    <r>
      <t>8711</t>
    </r>
    <r>
      <rPr>
        <sz val="11"/>
        <rFont val="Symbol"/>
        <family val="1"/>
        <charset val="2"/>
      </rPr>
      <t>-</t>
    </r>
    <r>
      <rPr>
        <sz val="11"/>
        <rFont val="Verdana"/>
        <family val="2"/>
      </rPr>
      <t>8748</t>
    </r>
  </si>
  <si>
    <r>
      <t>6000</t>
    </r>
    <r>
      <rPr>
        <sz val="11"/>
        <rFont val="Symbol"/>
        <family val="1"/>
        <charset val="2"/>
      </rPr>
      <t>-</t>
    </r>
    <r>
      <rPr>
        <sz val="11"/>
        <rFont val="Verdana"/>
        <family val="2"/>
      </rPr>
      <t>6299</t>
    </r>
  </si>
  <si>
    <t>Printing and Publishing</t>
  </si>
  <si>
    <t>Retail</t>
  </si>
  <si>
    <t>Security Systems, Detectives, Armored Car</t>
  </si>
  <si>
    <t>Transportation</t>
  </si>
  <si>
    <t>Utilities</t>
  </si>
  <si>
    <t>Wholesale Trade</t>
  </si>
  <si>
    <r>
      <t>7381</t>
    </r>
    <r>
      <rPr>
        <sz val="11"/>
        <rFont val="Symbol"/>
        <family val="1"/>
        <charset val="2"/>
      </rPr>
      <t>-</t>
    </r>
    <r>
      <rPr>
        <sz val="11"/>
        <rFont val="Verdana"/>
        <family val="2"/>
      </rPr>
      <t>7382</t>
    </r>
  </si>
  <si>
    <r>
      <t>4000</t>
    </r>
    <r>
      <rPr>
        <sz val="11"/>
        <rFont val="Symbol"/>
        <family val="1"/>
        <charset val="2"/>
      </rPr>
      <t>-</t>
    </r>
    <r>
      <rPr>
        <sz val="11"/>
        <rFont val="Verdana"/>
        <family val="2"/>
      </rPr>
      <t>4799</t>
    </r>
  </si>
  <si>
    <r>
      <t>4900</t>
    </r>
    <r>
      <rPr>
        <sz val="11"/>
        <rFont val="Symbol"/>
        <family val="1"/>
        <charset val="2"/>
      </rPr>
      <t>-</t>
    </r>
    <r>
      <rPr>
        <sz val="11"/>
        <rFont val="Verdana"/>
        <family val="2"/>
      </rPr>
      <t>4999</t>
    </r>
  </si>
  <si>
    <r>
      <t>5000</t>
    </r>
    <r>
      <rPr>
        <sz val="11"/>
        <rFont val="Symbol"/>
        <family val="1"/>
        <charset val="2"/>
      </rPr>
      <t>-</t>
    </r>
    <r>
      <rPr>
        <sz val="11"/>
        <rFont val="Verdana"/>
        <family val="2"/>
      </rPr>
      <t>5199</t>
    </r>
  </si>
  <si>
    <r>
      <t>5511</t>
    </r>
    <r>
      <rPr>
        <sz val="11"/>
        <rFont val="Symbol"/>
        <family val="1"/>
        <charset val="2"/>
      </rPr>
      <t>-</t>
    </r>
    <r>
      <rPr>
        <sz val="11"/>
        <rFont val="Verdana"/>
        <family val="2"/>
      </rPr>
      <t>5599</t>
    </r>
  </si>
  <si>
    <r>
      <t>7800</t>
    </r>
    <r>
      <rPr>
        <sz val="11"/>
        <rFont val="Symbol"/>
        <family val="1"/>
        <charset val="2"/>
      </rPr>
      <t>-</t>
    </r>
    <r>
      <rPr>
        <sz val="11"/>
        <rFont val="Verdana"/>
        <family val="2"/>
      </rPr>
      <t>7999</t>
    </r>
  </si>
  <si>
    <r>
      <t>7000</t>
    </r>
    <r>
      <rPr>
        <sz val="11"/>
        <rFont val="Symbol"/>
        <family val="1"/>
        <charset val="2"/>
      </rPr>
      <t>-</t>
    </r>
    <r>
      <rPr>
        <sz val="11"/>
        <rFont val="Verdana"/>
        <family val="2"/>
      </rPr>
      <t>7099</t>
    </r>
  </si>
  <si>
    <r>
      <t>6300</t>
    </r>
    <r>
      <rPr>
        <sz val="11"/>
        <rFont val="Symbol"/>
        <family val="1"/>
        <charset val="2"/>
      </rPr>
      <t>-</t>
    </r>
    <r>
      <rPr>
        <sz val="11"/>
        <rFont val="Verdana"/>
        <family val="2"/>
      </rPr>
      <t>6499</t>
    </r>
  </si>
  <si>
    <r>
      <t>3911</t>
    </r>
    <r>
      <rPr>
        <sz val="11"/>
        <rFont val="Symbol"/>
        <family val="1"/>
        <charset val="2"/>
      </rPr>
      <t>-</t>
    </r>
    <r>
      <rPr>
        <sz val="11"/>
        <rFont val="Verdana"/>
        <family val="2"/>
      </rPr>
      <t>3915</t>
    </r>
  </si>
  <si>
    <r>
      <t>8100</t>
    </r>
    <r>
      <rPr>
        <sz val="11"/>
        <rFont val="Symbol"/>
        <family val="1"/>
        <charset val="2"/>
      </rPr>
      <t>-</t>
    </r>
    <r>
      <rPr>
        <sz val="11"/>
        <rFont val="Verdana"/>
        <family val="2"/>
      </rPr>
      <t>8199</t>
    </r>
  </si>
  <si>
    <r>
      <t>5088</t>
    </r>
    <r>
      <rPr>
        <sz val="11"/>
        <rFont val="Symbol"/>
        <family val="1"/>
        <charset val="2"/>
      </rPr>
      <t>-</t>
    </r>
    <r>
      <rPr>
        <sz val="11"/>
        <rFont val="Verdana"/>
        <family val="2"/>
      </rPr>
      <t>5899</t>
    </r>
  </si>
  <si>
    <r>
      <t>7291</t>
    </r>
    <r>
      <rPr>
        <sz val="11"/>
        <rFont val="Symbol"/>
        <family val="1"/>
        <charset val="2"/>
      </rPr>
      <t>-</t>
    </r>
    <r>
      <rPr>
        <sz val="11"/>
        <rFont val="Verdana"/>
        <family val="2"/>
      </rPr>
      <t>7299</t>
    </r>
  </si>
  <si>
    <r>
      <t>6500</t>
    </r>
    <r>
      <rPr>
        <sz val="11"/>
        <rFont val="Symbol"/>
        <family val="1"/>
        <charset val="2"/>
      </rPr>
      <t>-</t>
    </r>
    <r>
      <rPr>
        <sz val="11"/>
        <rFont val="Verdana"/>
        <family val="2"/>
      </rPr>
      <t>6799</t>
    </r>
  </si>
  <si>
    <t>Level 1 Eligible Industries</t>
  </si>
  <si>
    <t>Level 2 Eligible Industries</t>
  </si>
  <si>
    <t>Automobile Dealerships</t>
  </si>
  <si>
    <t>Amusement, Recreation, and Entertainment</t>
  </si>
  <si>
    <t>Hotels</t>
  </si>
  <si>
    <t>Insurance Carriers/Brokers</t>
  </si>
  <si>
    <t>Legal</t>
  </si>
  <si>
    <t>Medical Groups</t>
  </si>
  <si>
    <t>Photographic Studios</t>
  </si>
  <si>
    <t>Restaurants</t>
  </si>
  <si>
    <t>Real Estate</t>
  </si>
  <si>
    <t>Ineligible Industries</t>
  </si>
  <si>
    <r>
      <t>7231</t>
    </r>
    <r>
      <rPr>
        <sz val="11"/>
        <rFont val="Symbol"/>
        <family val="1"/>
        <charset val="2"/>
      </rPr>
      <t>-</t>
    </r>
    <r>
      <rPr>
        <sz val="11"/>
        <rFont val="Verdana"/>
        <family val="2"/>
      </rPr>
      <t>7241</t>
    </r>
  </si>
  <si>
    <r>
      <t>7361</t>
    </r>
    <r>
      <rPr>
        <sz val="11"/>
        <rFont val="Symbol"/>
        <family val="1"/>
        <charset val="2"/>
      </rPr>
      <t>-</t>
    </r>
    <r>
      <rPr>
        <sz val="11"/>
        <rFont val="Verdana"/>
        <family val="2"/>
      </rPr>
      <t>7363</t>
    </r>
  </si>
  <si>
    <t>No SIC</t>
  </si>
  <si>
    <r>
      <t>0761</t>
    </r>
    <r>
      <rPr>
        <sz val="11"/>
        <rFont val="Symbol"/>
        <family val="1"/>
        <charset val="2"/>
      </rPr>
      <t>-</t>
    </r>
    <r>
      <rPr>
        <sz val="11"/>
        <rFont val="Verdana"/>
        <family val="2"/>
      </rPr>
      <t>0783</t>
    </r>
  </si>
  <si>
    <t>Beauty and Barber Shops</t>
  </si>
  <si>
    <t>International Affairs</t>
  </si>
  <si>
    <t>Dental Offices, Dental Labs, and Medical Labs</t>
  </si>
  <si>
    <t>Employment Agencies</t>
  </si>
  <si>
    <t>Miscellaneous Business Services</t>
  </si>
  <si>
    <t>Private Households</t>
  </si>
  <si>
    <t>Partnerships</t>
  </si>
  <si>
    <t>Miscellaneous Services not classified elsewhere</t>
  </si>
  <si>
    <t>Building Maintenance / Equipment Rental</t>
  </si>
  <si>
    <t>SIC Level Classifications</t>
  </si>
  <si>
    <t>Laundry/Garment Service/Show Repair Services</t>
  </si>
  <si>
    <t>Jewelry Manufacturing</t>
  </si>
  <si>
    <t>Watch, Clock and Jewelry Repair</t>
  </si>
  <si>
    <t>Presented by</t>
  </si>
  <si>
    <t>Company Name:</t>
  </si>
  <si>
    <t>List_Area_PPO</t>
  </si>
  <si>
    <t>Region 3</t>
  </si>
  <si>
    <t>Region 4</t>
  </si>
  <si>
    <t>Region 5</t>
  </si>
  <si>
    <t>Region</t>
  </si>
  <si>
    <t>Region 1 and Region 2</t>
  </si>
  <si>
    <t>Fresno</t>
  </si>
  <si>
    <t>Kern</t>
  </si>
  <si>
    <t>Mariposa</t>
  </si>
  <si>
    <t>Alpine</t>
  </si>
  <si>
    <t>Amador</t>
  </si>
  <si>
    <t>Calaveras</t>
  </si>
  <si>
    <t>Colusa</t>
  </si>
  <si>
    <t>El Dorado</t>
  </si>
  <si>
    <t>Imperial</t>
  </si>
  <si>
    <t>Inyo</t>
  </si>
  <si>
    <t>Kings</t>
  </si>
  <si>
    <t>Madera</t>
  </si>
  <si>
    <t>Merced</t>
  </si>
  <si>
    <t>Napa</t>
  </si>
  <si>
    <t>Monterey</t>
  </si>
  <si>
    <t>Nevada</t>
  </si>
  <si>
    <t>Placer</t>
  </si>
  <si>
    <t>Plumas</t>
  </si>
  <si>
    <t>Sacramento</t>
  </si>
  <si>
    <t>San Joaquin</t>
  </si>
  <si>
    <t>San Luis Obispo</t>
  </si>
  <si>
    <t>Santa Barbara</t>
  </si>
  <si>
    <t>Sierra</t>
  </si>
  <si>
    <t>Solano</t>
  </si>
  <si>
    <t>Sonoma</t>
  </si>
  <si>
    <t>Stanislaus</t>
  </si>
  <si>
    <t>Tuolumne</t>
  </si>
  <si>
    <t>Tulare</t>
  </si>
  <si>
    <t>Yolo</t>
  </si>
  <si>
    <t>Butte</t>
  </si>
  <si>
    <t>Del Norte</t>
  </si>
  <si>
    <t>Glenn</t>
  </si>
  <si>
    <t>Humboldt</t>
  </si>
  <si>
    <t>Lake</t>
  </si>
  <si>
    <t>Lassen</t>
  </si>
  <si>
    <t>Mendocino</t>
  </si>
  <si>
    <t>Modoc</t>
  </si>
  <si>
    <t>Mono</t>
  </si>
  <si>
    <t>San Benito</t>
  </si>
  <si>
    <t>Santa Cruz</t>
  </si>
  <si>
    <t>Shasta</t>
  </si>
  <si>
    <t>Siskiyou</t>
  </si>
  <si>
    <t>Sutter</t>
  </si>
  <si>
    <t>Tehama</t>
  </si>
  <si>
    <t>Trinity</t>
  </si>
  <si>
    <t>Yuba</t>
  </si>
  <si>
    <t>California DHMO Rate Area Definitions</t>
  </si>
  <si>
    <t>Percent Difference between Good, Better and Best</t>
  </si>
  <si>
    <t>8021, 8071, 8072</t>
  </si>
  <si>
    <r>
      <t>8600-8660, 
8662-8699</t>
    </r>
    <r>
      <rPr>
        <sz val="11"/>
        <color indexed="9"/>
        <rFont val="Verdana"/>
        <family val="2"/>
      </rPr>
      <t>,</t>
    </r>
  </si>
  <si>
    <r>
      <t>5200</t>
    </r>
    <r>
      <rPr>
        <sz val="11"/>
        <rFont val="Symbol"/>
        <family val="1"/>
        <charset val="2"/>
      </rPr>
      <t>-</t>
    </r>
    <r>
      <rPr>
        <sz val="11"/>
        <rFont val="Verdana"/>
        <family val="2"/>
      </rPr>
      <t>5510, 
5610-5699, 
5712-5736, 
5912-5999</t>
    </r>
    <r>
      <rPr>
        <sz val="11"/>
        <color indexed="9"/>
        <rFont val="Verdana"/>
        <family val="2"/>
      </rPr>
      <t xml:space="preserve">, </t>
    </r>
  </si>
  <si>
    <t>Effective Date:</t>
  </si>
  <si>
    <t>List_EffDate</t>
  </si>
  <si>
    <t>Select your effective date</t>
  </si>
  <si>
    <r>
      <rPr>
        <b/>
        <vertAlign val="superscript"/>
        <sz val="10"/>
        <rFont val="Verdana"/>
        <family val="2"/>
      </rPr>
      <t>1</t>
    </r>
    <r>
      <rPr>
        <vertAlign val="superscript"/>
        <sz val="10"/>
        <rFont val="Verdana"/>
        <family val="2"/>
      </rPr>
      <t xml:space="preserve">  </t>
    </r>
    <r>
      <rPr>
        <sz val="10"/>
        <rFont val="Verdana"/>
        <family val="2"/>
      </rPr>
      <t>Management and administrative staff of associations and trusts are eligible at Level 2.  Use SIC Code 9999.</t>
    </r>
  </si>
  <si>
    <t>Varies</t>
  </si>
  <si>
    <t>Seasonal Employees 
(Agriculture)</t>
  </si>
  <si>
    <t>Seasonal Employees 
(Christmas/Part-time Help)</t>
  </si>
  <si>
    <t xml:space="preserve">Religious Organizations 
(except Churches #8661)   </t>
  </si>
  <si>
    <r>
      <t>Associations and Trusts</t>
    </r>
    <r>
      <rPr>
        <b/>
        <vertAlign val="superscript"/>
        <sz val="11"/>
        <rFont val="Verdana"/>
        <family val="2"/>
      </rPr>
      <t>1</t>
    </r>
  </si>
  <si>
    <t xml:space="preserve">Management Carve-out 
(any industry)  </t>
  </si>
  <si>
    <t>Religious Organizations 
(Admin. And Mgmt. staff only)</t>
  </si>
  <si>
    <t>Tax Return Preparation Services/
Misc. Personal Svcs</t>
  </si>
  <si>
    <t>8000-8059,
8082-8099,</t>
  </si>
  <si>
    <t>Advertising 
(Miscellaneous, not classified)</t>
  </si>
  <si>
    <t xml:space="preserve">Misc. Computer Services          </t>
  </si>
  <si>
    <t>8412, 8422</t>
  </si>
  <si>
    <t xml:space="preserve">Museum Art Galleries and Gardens  </t>
  </si>
  <si>
    <t>Finance 
(Banks, Securities, Credit Agencies)</t>
  </si>
  <si>
    <t>Electrical Repair 
(Radio, TV, A/C, Refrigerator)</t>
  </si>
  <si>
    <t>Public and Private Schools 
(Elmentary and High School)</t>
  </si>
  <si>
    <t>8300-8499</t>
  </si>
  <si>
    <t xml:space="preserve">Government Funded Groups   </t>
  </si>
  <si>
    <r>
      <t>9000</t>
    </r>
    <r>
      <rPr>
        <sz val="11"/>
        <rFont val="Symbol"/>
        <family val="1"/>
        <charset val="2"/>
      </rPr>
      <t>-</t>
    </r>
    <r>
      <rPr>
        <sz val="11"/>
        <rFont val="Verdana"/>
        <family val="2"/>
      </rPr>
      <t>9720, 
9722-9998</t>
    </r>
  </si>
  <si>
    <t>Public Administration 
(Cities, Counties, Police, etc)</t>
  </si>
  <si>
    <t>2700 - 2799</t>
  </si>
  <si>
    <t>Miscellaneous Repair 
(Welding, etc)</t>
  </si>
  <si>
    <t>Communication 
(Radio, Telephone, TV/Radio Broadcasting)</t>
  </si>
  <si>
    <t>Manufacturing 
(Chemicals, Allied and Other)</t>
  </si>
  <si>
    <t>Manufacturing 
(except Jewelry Manufacturing)</t>
  </si>
  <si>
    <r>
      <t>7211</t>
    </r>
    <r>
      <rPr>
        <sz val="11"/>
        <rFont val="Symbol"/>
        <family val="1"/>
        <charset val="2"/>
      </rPr>
      <t>-</t>
    </r>
    <r>
      <rPr>
        <sz val="11"/>
        <rFont val="Verdana"/>
        <family val="2"/>
      </rPr>
      <t>7219, 
7251</t>
    </r>
  </si>
  <si>
    <t>Agriculture, Forestry, Fishing 
(except seasonal employees)</t>
  </si>
  <si>
    <t>Advertising 
(except Misc., not classified 7319)</t>
  </si>
  <si>
    <r>
      <t>Groups with high turnover</t>
    </r>
    <r>
      <rPr>
        <vertAlign val="superscript"/>
        <sz val="11"/>
        <rFont val="Verdana"/>
        <family val="2"/>
      </rPr>
      <t>2</t>
    </r>
  </si>
  <si>
    <r>
      <rPr>
        <vertAlign val="superscript"/>
        <sz val="10"/>
        <rFont val="Trebuchet MS"/>
        <family val="2"/>
      </rPr>
      <t xml:space="preserve">2 </t>
    </r>
    <r>
      <rPr>
        <sz val="10"/>
        <rFont val="Trebuchet MS"/>
        <family val="2"/>
      </rPr>
      <t>A business has high turnover if 20% or more of the average number of its employees during the past 12 months were newly hired for reasons other than the growth of the business.</t>
    </r>
  </si>
  <si>
    <t>Select your Region</t>
  </si>
  <si>
    <t>Bay Area</t>
  </si>
  <si>
    <t>California</t>
  </si>
  <si>
    <t>Rate Area Definitions</t>
  </si>
  <si>
    <t>All California counties not included in the Bay Area region.</t>
  </si>
  <si>
    <t xml:space="preserve">Counties: Alameda, Contra Costa, Marin, San Francisco, San Mateo, and Santa Clara. </t>
  </si>
  <si>
    <t>$20/20</t>
  </si>
  <si>
    <t>Program Guidelines</t>
  </si>
  <si>
    <t>$20</t>
  </si>
  <si>
    <t>Expanded</t>
  </si>
  <si>
    <t>Health Advocate provides personalized telephone access to health education, counseling and referral services. Administered by Health Advocate, participants have nationwide toll-free access to a wide array of counseling, education and referral services for:
  • Gym membership discounts
  • Massage therapy
  • Yoga, Tai Chi, and relaxation
  • Fitness and exercise programs
  • Smoking cessation
  • Prenatal and postnatal care, health, self-help, and parenting resources</t>
  </si>
  <si>
    <t xml:space="preserve">This document is not meant to replace a quote and does not include all exclusions, limitations or program guidelines. While the information and rates provided here are believed to be accurate as of the print date, they are subject to change without notice. For the most up-to-date information, contact CoPower or your local LISI representative. </t>
  </si>
  <si>
    <t>$15</t>
  </si>
  <si>
    <t>$15/20</t>
  </si>
  <si>
    <t>Rates are only valid for groups with 
2-50 employees.  Groups with more than 50 must use the 51-199 calculator.</t>
  </si>
  <si>
    <t>List_RateTable_SG</t>
  </si>
  <si>
    <t>Bay Area224</t>
  </si>
  <si>
    <t>Bay Area2550</t>
  </si>
  <si>
    <t>Select your Region224</t>
  </si>
  <si>
    <t>Select your Region2550</t>
  </si>
  <si>
    <t>CHIRO STD 20/20</t>
  </si>
  <si>
    <t>CHIRO STD 15/20</t>
  </si>
  <si>
    <t>CHIRO EXP 20/20</t>
  </si>
  <si>
    <t>CHIRO EXP 15/20</t>
  </si>
  <si>
    <t>CHIRO/ACU STD 20/20</t>
  </si>
  <si>
    <t>CHIRO/ACU STD 15/20</t>
  </si>
  <si>
    <t>CHIRO/ACU EXP 20/20</t>
  </si>
  <si>
    <t>CHIRO/ACU EXP 15/20</t>
  </si>
  <si>
    <t>$10/20</t>
  </si>
  <si>
    <t>$10/30</t>
  </si>
  <si>
    <t>$15/30</t>
  </si>
  <si>
    <t>$20/30</t>
  </si>
  <si>
    <t>Chiropractic Only</t>
  </si>
  <si>
    <t>Rates are only valid for groups with 
51-199 employees.  Groups with less than 51 must use the 2-50 calculator.</t>
  </si>
  <si>
    <t>Combined Chiropractic &amp; Acupuncture</t>
  </si>
  <si>
    <t>General Benefits</t>
  </si>
  <si>
    <t>List_RateTable_LG</t>
  </si>
  <si>
    <t>Standard 10/20</t>
  </si>
  <si>
    <t>Standard 10/30</t>
  </si>
  <si>
    <t>Standard 15/20</t>
  </si>
  <si>
    <t>Standard 15/30</t>
  </si>
  <si>
    <t>Standard 20/20</t>
  </si>
  <si>
    <t>Standard 20/30</t>
  </si>
  <si>
    <t>Expanded 10/20</t>
  </si>
  <si>
    <t>Expanded 10/30</t>
  </si>
  <si>
    <t>Expanded 15/20</t>
  </si>
  <si>
    <t>Expanded 15/30</t>
  </si>
  <si>
    <t>Expanded 20/20</t>
  </si>
  <si>
    <t>Expanded 20/30</t>
  </si>
  <si>
    <t>ChiroSelect your Region51100</t>
  </si>
  <si>
    <t>AcuSelect your Region51100</t>
  </si>
  <si>
    <t>ChiroAcuSelect your Region51100</t>
  </si>
  <si>
    <t>ChiroBay Area51100</t>
  </si>
  <si>
    <t>AcuBay Area51100</t>
  </si>
  <si>
    <t>ChiroAcuBay Area51100</t>
  </si>
  <si>
    <t>ChiroBay Area101199</t>
  </si>
  <si>
    <t>AcuBay Area101199</t>
  </si>
  <si>
    <t>ChiroAcuBay Area101199</t>
  </si>
  <si>
    <t>ChiroSelect your Region101199</t>
  </si>
  <si>
    <t>AcuSelect your Region101199</t>
  </si>
  <si>
    <t>ChiroAcuSelect your Region101199</t>
  </si>
  <si>
    <t>Chiropractic Only Plans</t>
  </si>
  <si>
    <t>Combined Chiropractic &amp; Acupuncture Plans</t>
  </si>
  <si>
    <t xml:space="preserve">Available for groups with 51―199 employees. </t>
  </si>
  <si>
    <t>Non-Bay Area</t>
  </si>
  <si>
    <t>Non-Bay Area224</t>
  </si>
  <si>
    <t>Non-Bay Area2550</t>
  </si>
  <si>
    <t>ChiroNon-Bay Area51100</t>
  </si>
  <si>
    <t>AcuNon-Bay Area51100</t>
  </si>
  <si>
    <t>ChiroAcuNon-Bay Area51100</t>
  </si>
  <si>
    <t>ChiroNon-Bay Area101199</t>
  </si>
  <si>
    <t>AcuNon-Bay Area101199</t>
  </si>
  <si>
    <t>ChiroAcuNon-Bay Area101199</t>
  </si>
  <si>
    <t xml:space="preserve">Available for groups with 2 ― 50 employees. </t>
  </si>
  <si>
    <t xml:space="preserve">License # </t>
  </si>
  <si>
    <t xml:space="preserve">**Enter your contact information here.**  </t>
  </si>
  <si>
    <r>
      <t xml:space="preserve">Healthy Advocate
</t>
    </r>
    <r>
      <rPr>
        <sz val="12"/>
        <color rgb="FF414042"/>
        <rFont val="Arial"/>
        <family val="2"/>
      </rPr>
      <t>Health and Wellness Referrals
and Coaching</t>
    </r>
  </si>
  <si>
    <r>
      <t xml:space="preserve">Office Visit Copay
</t>
    </r>
    <r>
      <rPr>
        <sz val="12"/>
        <color rgb="FF414042"/>
        <rFont val="Arial"/>
        <family val="2"/>
      </rPr>
      <t>Paid to provider at time of service.</t>
    </r>
  </si>
  <si>
    <r>
      <t xml:space="preserve">Office Visits 
</t>
    </r>
    <r>
      <rPr>
        <sz val="12"/>
        <color rgb="FF414042"/>
        <rFont val="Arial"/>
        <family val="2"/>
      </rPr>
      <t>Annual maximum per plan year.</t>
    </r>
  </si>
  <si>
    <r>
      <t xml:space="preserve">Emergency Visit Copay
</t>
    </r>
    <r>
      <rPr>
        <sz val="12"/>
        <color rgb="FF414042"/>
        <rFont val="Arial"/>
        <family val="2"/>
      </rPr>
      <t>Paid to provider at time of service or deducted from claim.</t>
    </r>
  </si>
  <si>
    <r>
      <t>Durable Medical Equipment</t>
    </r>
    <r>
      <rPr>
        <sz val="12"/>
        <color rgb="FF414042"/>
        <rFont val="Arial"/>
        <family val="2"/>
      </rPr>
      <t xml:space="preserve">
Annual maximum per plan year.</t>
    </r>
  </si>
  <si>
    <r>
      <t xml:space="preserve">Covered Chiropractic Services
  </t>
    </r>
    <r>
      <rPr>
        <sz val="12"/>
        <color rgb="FF414042"/>
        <rFont val="Arial"/>
        <family val="2"/>
      </rPr>
      <t>• Examinations
  • Manipulation
  • Conjunctive Physiotherapy
  • X-Rays</t>
    </r>
  </si>
  <si>
    <r>
      <t xml:space="preserve">Covered Acupuncture Services
  </t>
    </r>
    <r>
      <rPr>
        <sz val="12"/>
        <color rgb="FF414042"/>
        <rFont val="Arial"/>
        <family val="2"/>
      </rPr>
      <t>• Acupuncture
  • Electro-acupuncture
  • Moxibustion
  • Cupping
  • Acupressure, only when
   acupuncture is contraindicated</t>
    </r>
  </si>
  <si>
    <t>Number of Employee</t>
  </si>
  <si>
    <t>Number of Employee + Spouse</t>
  </si>
  <si>
    <t>Number of Employee + Child(ren)</t>
  </si>
  <si>
    <t>Number of Employee + Family</t>
  </si>
  <si>
    <t>Number of Employee Only</t>
  </si>
  <si>
    <t>Employee</t>
  </si>
  <si>
    <t>Employee + Spouse</t>
  </si>
  <si>
    <t>Employee + Child(ren)</t>
  </si>
  <si>
    <t>Employee + Family</t>
  </si>
  <si>
    <t>Health Advocate provides personalized telephone access to health education, counseling and referral services. Administered by Health Advocate, participants have nationwide
toll-free access to a wide array of counseling, education and referral services for:
  • Gym membership discounts
  • Massage therapy
  • Yoga, Tai Chi, and relaxation
  • Fitness and exercise programs
  • Smoking cessation
  • Prenatal and postnatal care, health, self-help, and parenting resources</t>
  </si>
  <si>
    <r>
      <rPr>
        <b/>
        <sz val="11"/>
        <color rgb="FFF7941E"/>
        <rFont val="Arial"/>
        <family val="2"/>
      </rPr>
      <t>Expanded Products</t>
    </r>
    <r>
      <rPr>
        <b/>
        <sz val="11"/>
        <color indexed="53"/>
        <rFont val="Arial"/>
        <family val="2"/>
      </rPr>
      <t>:</t>
    </r>
    <r>
      <rPr>
        <sz val="11"/>
        <rFont val="Arial"/>
        <family val="2"/>
      </rPr>
      <t xml:space="preserve"> </t>
    </r>
    <r>
      <rPr>
        <sz val="11"/>
        <color rgb="FF414042"/>
        <rFont val="Arial"/>
        <family val="2"/>
      </rPr>
      <t>Coverage for chiropratic and/or acupuncture services for preventative, maintenance, and wellness care for any condition and/or injury or illness. Services need not be pre-authorized and are not reviewed for medical necessity.</t>
    </r>
  </si>
  <si>
    <r>
      <t>Expanded Products:</t>
    </r>
    <r>
      <rPr>
        <b/>
        <sz val="11"/>
        <color theme="1" tint="0.249977111117893"/>
        <rFont val="Arial"/>
        <family val="2"/>
      </rPr>
      <t xml:space="preserve"> </t>
    </r>
    <r>
      <rPr>
        <sz val="11"/>
        <color theme="1" tint="0.249977111117893"/>
        <rFont val="Arial"/>
        <family val="2"/>
      </rPr>
      <t>Coverage for chiropratic and/or acupuncture services for preventative, maintenance, and wellness care for any condition and/or injury or illness. Services need not be pre-authorized and are not reviewed for medical necessity.</t>
    </r>
  </si>
  <si>
    <t>Not applicable</t>
  </si>
  <si>
    <t xml:space="preserve">Services are those within the scope of acupuncture care for the treatment of neuromusculoskeletal pain resulting from an injury or illness. In addition, coverage is provided for preventive, maintenance and wellness care for any mechanical neuromusculoskeletal condition, uncomplicated asthma (that which is not effected by another condition or disease), allergies, post-operative or chemo-therapy nausea and vomiting, nausea of
pregnancy, post-operative (including dental) pain, fibromyalgia, headaches and low-back pain. </t>
  </si>
  <si>
    <t xml:space="preserve">Services are those within the scope of chiropractic care that are supportive or necessary to help patients achieve the physical state enjoyed before an injury or illness. In addition, services for preventive, maintenance, and wellness care for any mechanical neuromusculoskeletal condition are also covered. Annual maximum per plan year for X-rays is $75. </t>
  </si>
  <si>
    <t>Services are those within the scope of chiropractic care that are supportive or necessary to help patients achieve the physical state enjoyed before an injury or illness. In addition, services for preventive, maintenance, and wellness care for any mechanical neuromusculoskeletal condition are also covered. Annual maximum per plan year for X-rays is $75.</t>
  </si>
  <si>
    <t>Services are those within the scope of acupuncture care for the treatment of neuromusculoskeletal pain resulting from an injury or illness. In addition, coverage is provided for preventive, maintenance and wellness care for any mechanical neuromusculoskeletal condition, uncomplicated asthma (that which is not effected by another condition or disease), allergies, post-operative or chemo-therapy nausea and vomiting, nausea of pregnancy, post-operative (including dental) pain, fibromyalgia, headaches and low-back pain.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</si>
</sst>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00"/>
    <numFmt numFmtId="165" formatCode="m/d/yy;@"/>
  </numFmts>
  <fonts count="71">
    <font>
      <sz val="10"/>
      <name val="Arial"/>
    </font>
    <font>
      <sz val="10"/>
      <name val="Arial"/>
      <family val="2"/>
    </font>
    <font>
      <sz val="12"/>
      <name val="Verdana"/>
      <family val="2"/>
    </font>
    <font>
      <sz val="12"/>
      <name val="Trebuchet MS"/>
      <family val="2"/>
    </font>
    <font>
      <sz val="10"/>
      <name val="Trebuchet MS"/>
      <family val="2"/>
    </font>
    <font>
      <sz val="11"/>
      <name val="Verdana"/>
      <family val="2"/>
    </font>
    <font>
      <sz val="11"/>
      <name val="Symbol"/>
      <family val="1"/>
      <charset val="2"/>
    </font>
    <font>
      <sz val="11"/>
      <name val="Trebuchet MS"/>
      <family val="2"/>
    </font>
    <font>
      <sz val="11"/>
      <color indexed="9"/>
      <name val="Verdana"/>
      <family val="2"/>
    </font>
    <font>
      <b/>
      <sz val="12"/>
      <name val="Verdana"/>
      <family val="2"/>
    </font>
    <font>
      <sz val="10"/>
      <name val="Verdana"/>
      <family val="2"/>
    </font>
    <font>
      <b/>
      <vertAlign val="superscript"/>
      <sz val="10"/>
      <name val="Verdana"/>
      <family val="2"/>
    </font>
    <font>
      <vertAlign val="superscript"/>
      <sz val="10"/>
      <name val="Verdana"/>
      <family val="2"/>
    </font>
    <font>
      <b/>
      <vertAlign val="superscript"/>
      <sz val="11"/>
      <name val="Verdana"/>
      <family val="2"/>
    </font>
    <font>
      <vertAlign val="superscript"/>
      <sz val="11"/>
      <name val="Verdana"/>
      <family val="2"/>
    </font>
    <font>
      <vertAlign val="superscript"/>
      <sz val="10"/>
      <name val="Trebuchet MS"/>
      <family val="2"/>
    </font>
    <font>
      <b/>
      <sz val="16"/>
      <color theme="0"/>
      <name val="Trebuchet MS"/>
      <family val="2"/>
    </font>
    <font>
      <b/>
      <sz val="14"/>
      <color theme="0"/>
      <name val="Trebuchet MS"/>
      <family val="2"/>
    </font>
    <font>
      <b/>
      <sz val="12"/>
      <color theme="0"/>
      <name val="Verdana"/>
      <family val="2"/>
    </font>
    <font>
      <b/>
      <sz val="35"/>
      <color rgb="FFF57100"/>
      <name val="Trebuchet MS"/>
      <family val="2"/>
    </font>
    <font>
      <b/>
      <sz val="11"/>
      <color rgb="FFFF0000"/>
      <name val="Verdana"/>
      <family val="2"/>
    </font>
    <font>
      <sz val="11"/>
      <color rgb="FFFF0000"/>
      <name val="Verdana"/>
      <family val="2"/>
    </font>
    <font>
      <sz val="12"/>
      <color theme="0"/>
      <name val="Verdana"/>
      <family val="2"/>
    </font>
    <font>
      <sz val="12"/>
      <name val="Open Sans"/>
      <family val="2"/>
    </font>
    <font>
      <sz val="12"/>
      <color rgb="FFFF0000"/>
      <name val="Open Sans"/>
      <family val="2"/>
    </font>
    <font>
      <b/>
      <sz val="16"/>
      <color theme="0"/>
      <name val="Open Sans"/>
      <family val="2"/>
    </font>
    <font>
      <b/>
      <sz val="16"/>
      <color rgb="FFFF0000"/>
      <name val="Open Sans"/>
      <family val="2"/>
    </font>
    <font>
      <sz val="13"/>
      <name val="Open Sans"/>
      <family val="2"/>
    </font>
    <font>
      <i/>
      <sz val="12"/>
      <color theme="0"/>
      <name val="Open Sans"/>
      <family val="2"/>
    </font>
    <font>
      <sz val="12"/>
      <color theme="0"/>
      <name val="Open Sans"/>
      <family val="2"/>
    </font>
    <font>
      <i/>
      <sz val="11"/>
      <name val="Open Sans"/>
      <family val="2"/>
    </font>
    <font>
      <b/>
      <sz val="16"/>
      <name val="Open Sans"/>
      <family val="2"/>
    </font>
    <font>
      <b/>
      <sz val="12"/>
      <color rgb="FFFF0000"/>
      <name val="Open Sans"/>
      <family val="2"/>
    </font>
    <font>
      <b/>
      <sz val="12"/>
      <color theme="0"/>
      <name val="Open Sans"/>
      <family val="2"/>
    </font>
    <font>
      <b/>
      <sz val="12"/>
      <name val="Open Sans"/>
      <family val="2"/>
    </font>
    <font>
      <sz val="10"/>
      <name val="Open Sans"/>
      <family val="2"/>
    </font>
    <font>
      <sz val="10"/>
      <color rgb="FFFF0000"/>
      <name val="Open Sans"/>
      <family val="2"/>
    </font>
    <font>
      <b/>
      <sz val="16"/>
      <color rgb="FF414042"/>
      <name val="Open Sans"/>
      <family val="2"/>
    </font>
    <font>
      <sz val="10"/>
      <color rgb="FF414042"/>
      <name val="Arial"/>
      <family val="2"/>
    </font>
    <font>
      <sz val="10"/>
      <color theme="0"/>
      <name val="Arial"/>
      <family val="2"/>
    </font>
    <font>
      <sz val="12"/>
      <color rgb="FF414042"/>
      <name val="Arial"/>
      <family val="2"/>
    </font>
    <font>
      <b/>
      <sz val="16"/>
      <color theme="0"/>
      <name val="Arial"/>
      <family val="2"/>
    </font>
    <font>
      <b/>
      <sz val="12"/>
      <color rgb="FF22524C"/>
      <name val="Arial"/>
      <family val="2"/>
    </font>
    <font>
      <b/>
      <sz val="12"/>
      <color rgb="FFF7941E"/>
      <name val="Arial"/>
      <family val="2"/>
    </font>
    <font>
      <sz val="11"/>
      <color rgb="FF414042"/>
      <name val="Arial"/>
      <family val="2"/>
    </font>
    <font>
      <sz val="12"/>
      <color theme="0"/>
      <name val="Arial"/>
      <family val="2"/>
    </font>
    <font>
      <sz val="12"/>
      <color rgb="FFFF0000"/>
      <name val="Arial"/>
      <family val="2"/>
    </font>
    <font>
      <sz val="12"/>
      <name val="Arial"/>
      <family val="2"/>
    </font>
    <font>
      <b/>
      <sz val="11"/>
      <color rgb="FFF7941E"/>
      <name val="Arial"/>
      <family val="2"/>
    </font>
    <font>
      <sz val="10"/>
      <color rgb="FFFF0000"/>
      <name val="Arial"/>
      <family val="2"/>
    </font>
    <font>
      <sz val="11"/>
      <name val="Arial"/>
      <family val="2"/>
    </font>
    <font>
      <b/>
      <sz val="12"/>
      <color rgb="FFFF0000"/>
      <name val="Arial"/>
      <family val="2"/>
    </font>
    <font>
      <b/>
      <sz val="14"/>
      <color rgb="FF414042"/>
      <name val="Arial"/>
      <family val="2"/>
    </font>
    <font>
      <sz val="8"/>
      <color theme="0"/>
      <name val="Arial"/>
      <family val="2"/>
    </font>
    <font>
      <b/>
      <sz val="14"/>
      <color theme="0"/>
      <name val="Arial"/>
      <family val="2"/>
    </font>
    <font>
      <b/>
      <sz val="13"/>
      <color theme="0"/>
      <name val="Arial"/>
      <family val="2"/>
    </font>
    <font>
      <b/>
      <sz val="12"/>
      <color rgb="FF414042"/>
      <name val="Arial"/>
      <family val="2"/>
    </font>
    <font>
      <b/>
      <sz val="12"/>
      <color theme="0"/>
      <name val="Arial"/>
      <family val="2"/>
    </font>
    <font>
      <b/>
      <sz val="16"/>
      <name val="Arial"/>
      <family val="2"/>
    </font>
    <font>
      <b/>
      <sz val="12"/>
      <name val="Arial"/>
      <family val="2"/>
    </font>
    <font>
      <b/>
      <sz val="11"/>
      <color indexed="53"/>
      <name val="Arial"/>
      <family val="2"/>
    </font>
    <font>
      <sz val="11.5"/>
      <color rgb="FF414042"/>
      <name val="Arial"/>
      <family val="2"/>
    </font>
    <font>
      <sz val="13"/>
      <color rgb="FFFF0000"/>
      <name val="Arial"/>
      <family val="2"/>
    </font>
    <font>
      <i/>
      <sz val="11"/>
      <color rgb="FFFF0000"/>
      <name val="Arial"/>
      <family val="2"/>
    </font>
    <font>
      <b/>
      <sz val="16"/>
      <color rgb="FFFF0000"/>
      <name val="Arial"/>
      <family val="2"/>
    </font>
    <font>
      <i/>
      <sz val="12"/>
      <color theme="0"/>
      <name val="Arial"/>
      <family val="2"/>
    </font>
    <font>
      <sz val="13"/>
      <name val="Arial"/>
      <family val="2"/>
    </font>
    <font>
      <b/>
      <sz val="11"/>
      <color theme="0"/>
      <name val="Arial"/>
      <family val="2"/>
    </font>
    <font>
      <sz val="16"/>
      <name val="Arial"/>
      <family val="2"/>
    </font>
    <font>
      <sz val="11"/>
      <color theme="1" tint="0.249977111117893"/>
      <name val="Arial"/>
      <family val="2"/>
    </font>
    <font>
      <b/>
      <sz val="11"/>
      <color theme="1" tint="0.249977111117893"/>
      <name val="Arial"/>
      <family val="2"/>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E3F1F0"/>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70A000"/>
        <bgColor indexed="64"/>
      </patternFill>
    </fill>
    <fill>
      <patternFill patternType="solid">
        <fgColor rgb="FFF57100"/>
        <bgColor indexed="64"/>
      </patternFill>
    </fill>
    <fill>
      <patternFill patternType="solid">
        <fgColor rgb="FF3C9287"/>
        <bgColor indexed="64"/>
      </patternFill>
    </fill>
    <fill>
      <patternFill patternType="solid">
        <fgColor rgb="FF5CA038"/>
        <bgColor indexed="64"/>
      </patternFill>
    </fill>
    <fill>
      <patternFill patternType="solid">
        <fgColor rgb="FF7AAE57"/>
        <bgColor indexed="64"/>
      </patternFill>
    </fill>
    <fill>
      <patternFill patternType="solid">
        <fgColor rgb="FFFFF1E2"/>
        <bgColor indexed="64"/>
      </patternFill>
    </fill>
    <fill>
      <patternFill patternType="solid">
        <fgColor theme="0" tint="-4.9989318521683403E-2"/>
        <bgColor indexed="64"/>
      </patternFill>
    </fill>
    <fill>
      <patternFill patternType="solid">
        <fgColor rgb="FF414042"/>
        <bgColor indexed="64"/>
      </patternFill>
    </fill>
    <fill>
      <patternFill patternType="solid">
        <fgColor rgb="FFF6F6F6"/>
        <bgColor indexed="64"/>
      </patternFill>
    </fill>
    <fill>
      <patternFill patternType="solid">
        <fgColor rgb="FF92D050"/>
        <bgColor indexed="64"/>
      </patternFill>
    </fill>
  </fills>
  <borders count="1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3C9287"/>
      </left>
      <right style="thin">
        <color rgb="FF3C9287"/>
      </right>
      <top style="thin">
        <color rgb="FF3C9287"/>
      </top>
      <bottom style="thin">
        <color rgb="FF3C9287"/>
      </bottom>
      <diagonal/>
    </border>
    <border>
      <left style="thin">
        <color rgb="FF3C9287"/>
      </left>
      <right style="thin">
        <color rgb="FF3C9287"/>
      </right>
      <top style="medium">
        <color rgb="FF3C9287"/>
      </top>
      <bottom style="thin">
        <color rgb="FF3C9287"/>
      </bottom>
      <diagonal/>
    </border>
    <border>
      <left style="medium">
        <color rgb="FF70A000"/>
      </left>
      <right/>
      <top style="medium">
        <color rgb="FFF57100"/>
      </top>
      <bottom style="thin">
        <color rgb="FF70A000"/>
      </bottom>
      <diagonal/>
    </border>
    <border>
      <left/>
      <right/>
      <top style="thin">
        <color rgb="FFF57100"/>
      </top>
      <bottom style="thin">
        <color rgb="FF70A000"/>
      </bottom>
      <diagonal/>
    </border>
    <border>
      <left/>
      <right style="medium">
        <color indexed="64"/>
      </right>
      <top style="thin">
        <color rgb="FFF57100"/>
      </top>
      <bottom style="thin">
        <color rgb="FF70A000"/>
      </bottom>
      <diagonal/>
    </border>
    <border>
      <left style="medium">
        <color indexed="64"/>
      </left>
      <right/>
      <top style="medium">
        <color rgb="FF70A000"/>
      </top>
      <bottom style="thin">
        <color rgb="FF70A000"/>
      </bottom>
      <diagonal/>
    </border>
    <border>
      <left/>
      <right/>
      <top style="medium">
        <color rgb="FF70A000"/>
      </top>
      <bottom style="thin">
        <color rgb="FF70A000"/>
      </bottom>
      <diagonal/>
    </border>
    <border>
      <left/>
      <right style="medium">
        <color rgb="FF70A000"/>
      </right>
      <top style="medium">
        <color rgb="FF70A000"/>
      </top>
      <bottom style="thin">
        <color rgb="FF70A000"/>
      </bottom>
      <diagonal/>
    </border>
    <border>
      <left style="medium">
        <color rgb="FF70A000"/>
      </left>
      <right/>
      <top style="thin">
        <color rgb="FF70A000"/>
      </top>
      <bottom style="thin">
        <color rgb="FF70A000"/>
      </bottom>
      <diagonal/>
    </border>
    <border>
      <left/>
      <right/>
      <top style="thin">
        <color rgb="FF70A000"/>
      </top>
      <bottom style="thin">
        <color rgb="FF70A000"/>
      </bottom>
      <diagonal/>
    </border>
    <border>
      <left/>
      <right style="medium">
        <color indexed="64"/>
      </right>
      <top style="thin">
        <color rgb="FF70A000"/>
      </top>
      <bottom style="thin">
        <color rgb="FF70A000"/>
      </bottom>
      <diagonal/>
    </border>
    <border>
      <left style="medium">
        <color indexed="64"/>
      </left>
      <right/>
      <top style="thin">
        <color rgb="FF70A000"/>
      </top>
      <bottom style="thin">
        <color rgb="FF70A000"/>
      </bottom>
      <diagonal/>
    </border>
    <border>
      <left/>
      <right style="medium">
        <color rgb="FF70A000"/>
      </right>
      <top style="thin">
        <color rgb="FF70A000"/>
      </top>
      <bottom style="thin">
        <color rgb="FF70A000"/>
      </bottom>
      <diagonal/>
    </border>
    <border>
      <left style="medium">
        <color rgb="FF70A000"/>
      </left>
      <right/>
      <top style="thin">
        <color rgb="FF70A000"/>
      </top>
      <bottom style="medium">
        <color rgb="FF70A000"/>
      </bottom>
      <diagonal/>
    </border>
    <border>
      <left/>
      <right/>
      <top style="thin">
        <color rgb="FF70A000"/>
      </top>
      <bottom style="medium">
        <color rgb="FF70A000"/>
      </bottom>
      <diagonal/>
    </border>
    <border>
      <left/>
      <right style="medium">
        <color indexed="64"/>
      </right>
      <top style="thin">
        <color rgb="FF70A000"/>
      </top>
      <bottom style="medium">
        <color rgb="FF70A000"/>
      </bottom>
      <diagonal/>
    </border>
    <border>
      <left style="medium">
        <color rgb="FF70A000"/>
      </left>
      <right/>
      <top style="medium">
        <color rgb="FF70A000"/>
      </top>
      <bottom style="thin">
        <color rgb="FF70A000"/>
      </bottom>
      <diagonal/>
    </border>
    <border>
      <left/>
      <right style="medium">
        <color indexed="64"/>
      </right>
      <top style="medium">
        <color rgb="FF70A000"/>
      </top>
      <bottom style="thin">
        <color rgb="FF70A000"/>
      </bottom>
      <diagonal/>
    </border>
    <border>
      <left style="thin">
        <color rgb="FF3C9287"/>
      </left>
      <right style="medium">
        <color rgb="FF3C9287"/>
      </right>
      <top style="medium">
        <color rgb="FF3C9287"/>
      </top>
      <bottom style="thin">
        <color rgb="FF3C9287"/>
      </bottom>
      <diagonal/>
    </border>
    <border>
      <left style="thin">
        <color rgb="FF3C9287"/>
      </left>
      <right style="medium">
        <color rgb="FF3C9287"/>
      </right>
      <top style="thin">
        <color rgb="FF3C9287"/>
      </top>
      <bottom style="thin">
        <color rgb="FF3C9287"/>
      </bottom>
      <diagonal/>
    </border>
    <border>
      <left style="thin">
        <color rgb="FF3C9287"/>
      </left>
      <right style="thin">
        <color rgb="FF3C9287"/>
      </right>
      <top style="thin">
        <color rgb="FF3C9287"/>
      </top>
      <bottom style="medium">
        <color rgb="FF3C9287"/>
      </bottom>
      <diagonal/>
    </border>
    <border>
      <left style="thin">
        <color rgb="FF3C9287"/>
      </left>
      <right style="medium">
        <color rgb="FF3C9287"/>
      </right>
      <top style="thin">
        <color rgb="FF3C9287"/>
      </top>
      <bottom style="medium">
        <color rgb="FF3C9287"/>
      </bottom>
      <diagonal/>
    </border>
    <border>
      <left style="thin">
        <color rgb="FF22524C"/>
      </left>
      <right/>
      <top/>
      <bottom/>
      <diagonal/>
    </border>
    <border>
      <left/>
      <right style="thin">
        <color rgb="FF22524C"/>
      </right>
      <top/>
      <bottom/>
      <diagonal/>
    </border>
    <border>
      <left style="medium">
        <color rgb="FF70A000"/>
      </left>
      <right/>
      <top/>
      <bottom style="medium">
        <color rgb="FFF57100"/>
      </bottom>
      <diagonal/>
    </border>
    <border>
      <left/>
      <right/>
      <top/>
      <bottom style="medium">
        <color rgb="FFF57100"/>
      </bottom>
      <diagonal/>
    </border>
    <border>
      <left/>
      <right style="medium">
        <color rgb="FFF57100"/>
      </right>
      <top/>
      <bottom style="medium">
        <color rgb="FFF57100"/>
      </bottom>
      <diagonal/>
    </border>
    <border>
      <left style="medium">
        <color rgb="FF3C9287"/>
      </left>
      <right style="thin">
        <color rgb="FF3C9287"/>
      </right>
      <top style="thin">
        <color rgb="FF3C9287"/>
      </top>
      <bottom style="thin">
        <color rgb="FF3C9287"/>
      </bottom>
      <diagonal/>
    </border>
    <border>
      <left style="medium">
        <color rgb="FF70A000"/>
      </left>
      <right style="thin">
        <color rgb="FF70A000"/>
      </right>
      <top style="thin">
        <color rgb="FFF57100"/>
      </top>
      <bottom style="medium">
        <color rgb="FFF57100"/>
      </bottom>
      <diagonal/>
    </border>
    <border>
      <left style="thin">
        <color rgb="FF70A000"/>
      </left>
      <right style="thin">
        <color rgb="FF70A000"/>
      </right>
      <top style="thin">
        <color rgb="FFF57100"/>
      </top>
      <bottom style="medium">
        <color rgb="FFF57100"/>
      </bottom>
      <diagonal/>
    </border>
    <border>
      <left style="thin">
        <color rgb="FF70A000"/>
      </left>
      <right style="medium">
        <color rgb="FFF57100"/>
      </right>
      <top style="thin">
        <color rgb="FFF57100"/>
      </top>
      <bottom style="medium">
        <color rgb="FFF57100"/>
      </bottom>
      <diagonal/>
    </border>
    <border>
      <left style="medium">
        <color rgb="FFF57100"/>
      </left>
      <right/>
      <top/>
      <bottom style="medium">
        <color rgb="FFF57100"/>
      </bottom>
      <diagonal/>
    </border>
    <border>
      <left/>
      <right style="medium">
        <color indexed="64"/>
      </right>
      <top/>
      <bottom style="medium">
        <color rgb="FFF57100"/>
      </bottom>
      <diagonal/>
    </border>
    <border>
      <left style="medium">
        <color rgb="FFF57100"/>
      </left>
      <right style="thin">
        <color rgb="FF70A000"/>
      </right>
      <top style="thin">
        <color rgb="FFF57100"/>
      </top>
      <bottom style="medium">
        <color rgb="FFF57100"/>
      </bottom>
      <diagonal/>
    </border>
    <border>
      <left style="thin">
        <color rgb="FF70A000"/>
      </left>
      <right style="medium">
        <color indexed="64"/>
      </right>
      <top style="thin">
        <color rgb="FFF57100"/>
      </top>
      <bottom style="medium">
        <color rgb="FFF57100"/>
      </bottom>
      <diagonal/>
    </border>
    <border>
      <left style="medium">
        <color indexed="64"/>
      </left>
      <right style="thin">
        <color rgb="FF70A000"/>
      </right>
      <top style="thin">
        <color rgb="FF70A000"/>
      </top>
      <bottom style="medium">
        <color rgb="FF70A000"/>
      </bottom>
      <diagonal/>
    </border>
    <border>
      <left style="thin">
        <color rgb="FF70A000"/>
      </left>
      <right style="thin">
        <color rgb="FF70A000"/>
      </right>
      <top style="thin">
        <color rgb="FF70A000"/>
      </top>
      <bottom style="medium">
        <color rgb="FF70A000"/>
      </bottom>
      <diagonal/>
    </border>
    <border>
      <left style="thin">
        <color rgb="FF70A000"/>
      </left>
      <right style="medium">
        <color rgb="FF70A000"/>
      </right>
      <top style="thin">
        <color rgb="FF70A000"/>
      </top>
      <bottom style="medium">
        <color rgb="FF70A000"/>
      </bottom>
      <diagonal/>
    </border>
    <border>
      <left style="medium">
        <color rgb="FF70A000"/>
      </left>
      <right/>
      <top style="medium">
        <color indexed="64"/>
      </top>
      <bottom style="medium">
        <color rgb="FF70A000"/>
      </bottom>
      <diagonal/>
    </border>
    <border>
      <left/>
      <right/>
      <top style="medium">
        <color indexed="64"/>
      </top>
      <bottom style="medium">
        <color rgb="FF70A000"/>
      </bottom>
      <diagonal/>
    </border>
    <border>
      <left/>
      <right style="medium">
        <color indexed="64"/>
      </right>
      <top style="medium">
        <color indexed="64"/>
      </top>
      <bottom style="medium">
        <color rgb="FF70A000"/>
      </bottom>
      <diagonal/>
    </border>
    <border>
      <left style="medium">
        <color indexed="64"/>
      </left>
      <right/>
      <top style="medium">
        <color indexed="64"/>
      </top>
      <bottom style="medium">
        <color rgb="FF70A000"/>
      </bottom>
      <diagonal/>
    </border>
    <border>
      <left/>
      <right style="medium">
        <color rgb="FF70A000"/>
      </right>
      <top style="medium">
        <color indexed="64"/>
      </top>
      <bottom style="medium">
        <color rgb="FF70A000"/>
      </bottom>
      <diagonal/>
    </border>
    <border>
      <left style="medium">
        <color rgb="FF70A000"/>
      </left>
      <right style="thin">
        <color rgb="FF70A000"/>
      </right>
      <top style="thin">
        <color rgb="FF70A000"/>
      </top>
      <bottom style="thin">
        <color rgb="FF70A000"/>
      </bottom>
      <diagonal/>
    </border>
    <border>
      <left style="thin">
        <color rgb="FF70A000"/>
      </left>
      <right style="thin">
        <color rgb="FF70A000"/>
      </right>
      <top style="thin">
        <color rgb="FF70A000"/>
      </top>
      <bottom style="thin">
        <color rgb="FF70A000"/>
      </bottom>
      <diagonal/>
    </border>
    <border>
      <left style="thin">
        <color rgb="FF70A000"/>
      </left>
      <right style="medium">
        <color indexed="64"/>
      </right>
      <top style="thin">
        <color rgb="FF70A000"/>
      </top>
      <bottom style="thin">
        <color rgb="FF70A000"/>
      </bottom>
      <diagonal/>
    </border>
    <border>
      <left style="medium">
        <color rgb="FF3C9287"/>
      </left>
      <right/>
      <top style="medium">
        <color rgb="FF3C9287"/>
      </top>
      <bottom style="medium">
        <color rgb="FF3C9287"/>
      </bottom>
      <diagonal/>
    </border>
    <border>
      <left/>
      <right/>
      <top style="medium">
        <color rgb="FF3C9287"/>
      </top>
      <bottom style="medium">
        <color rgb="FF3C9287"/>
      </bottom>
      <diagonal/>
    </border>
    <border>
      <left/>
      <right style="medium">
        <color rgb="FF3C9287"/>
      </right>
      <top style="medium">
        <color rgb="FF3C9287"/>
      </top>
      <bottom style="medium">
        <color rgb="FF3C9287"/>
      </bottom>
      <diagonal/>
    </border>
    <border>
      <left style="medium">
        <color rgb="FF3C9287"/>
      </left>
      <right style="thin">
        <color rgb="FF3C9287"/>
      </right>
      <top style="thin">
        <color rgb="FF3C9287"/>
      </top>
      <bottom style="medium">
        <color rgb="FF3C9287"/>
      </bottom>
      <diagonal/>
    </border>
    <border>
      <left style="medium">
        <color rgb="FF3C9287"/>
      </left>
      <right style="thin">
        <color rgb="FF3C9287"/>
      </right>
      <top style="medium">
        <color rgb="FF3C9287"/>
      </top>
      <bottom style="thin">
        <color rgb="FF3C9287"/>
      </bottom>
      <diagonal/>
    </border>
    <border>
      <left style="thin">
        <color rgb="FF3C9287"/>
      </left>
      <right/>
      <top style="thin">
        <color rgb="FF3C9287"/>
      </top>
      <bottom style="medium">
        <color rgb="FF3C9287"/>
      </bottom>
      <diagonal/>
    </border>
    <border>
      <left/>
      <right style="thin">
        <color rgb="FF3C9287"/>
      </right>
      <top style="thin">
        <color rgb="FF3C9287"/>
      </top>
      <bottom style="medium">
        <color rgb="FF3C9287"/>
      </bottom>
      <diagonal/>
    </border>
    <border>
      <left style="medium">
        <color rgb="FF70A000"/>
      </left>
      <right style="thin">
        <color rgb="FF70A000"/>
      </right>
      <top style="thin">
        <color rgb="FF70A000"/>
      </top>
      <bottom style="medium">
        <color indexed="64"/>
      </bottom>
      <diagonal/>
    </border>
    <border>
      <left style="thin">
        <color rgb="FF70A000"/>
      </left>
      <right style="thin">
        <color rgb="FF70A000"/>
      </right>
      <top style="thin">
        <color rgb="FF70A000"/>
      </top>
      <bottom style="medium">
        <color indexed="64"/>
      </bottom>
      <diagonal/>
    </border>
    <border>
      <left style="thin">
        <color rgb="FF70A000"/>
      </left>
      <right style="medium">
        <color indexed="64"/>
      </right>
      <top style="thin">
        <color rgb="FF70A000"/>
      </top>
      <bottom style="medium">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indexed="64"/>
      </left>
      <right style="thin">
        <color indexed="64"/>
      </right>
      <top/>
      <bottom style="thin">
        <color indexed="64"/>
      </bottom>
      <diagonal/>
    </border>
    <border>
      <left/>
      <right/>
      <top/>
      <bottom style="thin">
        <color rgb="FF414042"/>
      </bottom>
      <diagonal/>
    </border>
    <border>
      <left/>
      <right/>
      <top style="thin">
        <color rgb="FF414042"/>
      </top>
      <bottom style="thin">
        <color rgb="FF414042"/>
      </bottom>
      <diagonal/>
    </border>
    <border>
      <left style="thin">
        <color rgb="FF414042"/>
      </left>
      <right style="thin">
        <color rgb="FF414042"/>
      </right>
      <top style="thin">
        <color rgb="FF414042"/>
      </top>
      <bottom style="thin">
        <color rgb="FF414042"/>
      </bottom>
      <diagonal/>
    </border>
    <border>
      <left style="medium">
        <color theme="0"/>
      </left>
      <right style="medium">
        <color theme="0"/>
      </right>
      <top/>
      <bottom style="medium">
        <color theme="0"/>
      </bottom>
      <diagonal/>
    </border>
    <border>
      <left style="medium">
        <color theme="0"/>
      </left>
      <right style="thin">
        <color theme="0"/>
      </right>
      <top style="thin">
        <color rgb="FF414042"/>
      </top>
      <bottom/>
      <diagonal/>
    </border>
    <border>
      <left style="thin">
        <color theme="0"/>
      </left>
      <right style="medium">
        <color theme="0"/>
      </right>
      <top style="thin">
        <color rgb="FF414042"/>
      </top>
      <bottom/>
      <diagonal/>
    </border>
    <border>
      <left/>
      <right style="medium">
        <color theme="0"/>
      </right>
      <top style="thin">
        <color rgb="FF414042"/>
      </top>
      <bottom/>
      <diagonal/>
    </border>
    <border>
      <left style="medium">
        <color theme="0"/>
      </left>
      <right style="thin">
        <color rgb="FF414042"/>
      </right>
      <top style="thin">
        <color rgb="FF414042"/>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rgb="FF414042"/>
      </right>
      <top style="thin">
        <color theme="0"/>
      </top>
      <bottom/>
      <diagonal/>
    </border>
    <border>
      <left style="thin">
        <color theme="0"/>
      </left>
      <right style="thin">
        <color rgb="FF414042"/>
      </right>
      <top style="thin">
        <color rgb="FF414042"/>
      </top>
      <bottom style="thin">
        <color rgb="FF414042"/>
      </bottom>
      <diagonal/>
    </border>
    <border>
      <left style="thin">
        <color rgb="FF414042"/>
      </left>
      <right/>
      <top style="thin">
        <color rgb="FF414042"/>
      </top>
      <bottom style="thin">
        <color rgb="FF414042"/>
      </bottom>
      <diagonal/>
    </border>
    <border>
      <left style="thin">
        <color theme="0"/>
      </left>
      <right/>
      <top style="thin">
        <color rgb="FF414042"/>
      </top>
      <bottom style="thin">
        <color rgb="FF414042"/>
      </bottom>
      <diagonal/>
    </border>
    <border>
      <left style="thin">
        <color indexed="64"/>
      </left>
      <right/>
      <top style="thin">
        <color indexed="64"/>
      </top>
      <bottom style="thin">
        <color indexed="64"/>
      </bottom>
      <diagonal/>
    </border>
    <border>
      <left style="medium">
        <color theme="0"/>
      </left>
      <right style="medium">
        <color theme="0"/>
      </right>
      <top style="medium">
        <color theme="0"/>
      </top>
      <bottom/>
      <diagonal/>
    </border>
    <border>
      <left style="medium">
        <color theme="0"/>
      </left>
      <right style="thin">
        <color rgb="FF414042"/>
      </right>
      <top style="medium">
        <color theme="0"/>
      </top>
      <bottom/>
      <diagonal/>
    </border>
    <border>
      <left/>
      <right/>
      <top style="thin">
        <color rgb="FF414042"/>
      </top>
      <bottom style="thin">
        <color theme="0"/>
      </bottom>
      <diagonal/>
    </border>
    <border>
      <left style="thin">
        <color theme="0"/>
      </left>
      <right style="thin">
        <color rgb="FF414042"/>
      </right>
      <top style="thin">
        <color rgb="FF414042"/>
      </top>
      <bottom style="thin">
        <color theme="0"/>
      </bottom>
      <diagonal/>
    </border>
    <border>
      <left style="thin">
        <color theme="0"/>
      </left>
      <right/>
      <top style="thin">
        <color rgb="FF414042"/>
      </top>
      <bottom style="thin">
        <color theme="0"/>
      </bottom>
      <diagonal/>
    </border>
    <border>
      <left/>
      <right style="thin">
        <color rgb="FF414042"/>
      </right>
      <top style="thin">
        <color rgb="FF414042"/>
      </top>
      <bottom style="thin">
        <color theme="0"/>
      </bottom>
      <diagonal/>
    </border>
    <border>
      <left style="thin">
        <color rgb="FF414042"/>
      </left>
      <right style="thin">
        <color rgb="FF414042"/>
      </right>
      <top style="thin">
        <color rgb="FF414042"/>
      </top>
      <bottom/>
      <diagonal/>
    </border>
    <border>
      <left style="thin">
        <color theme="0"/>
      </left>
      <right style="thin">
        <color theme="0"/>
      </right>
      <top style="thin">
        <color rgb="FF414042"/>
      </top>
      <bottom style="thin">
        <color theme="0"/>
      </bottom>
      <diagonal/>
    </border>
    <border>
      <left style="thin">
        <color theme="0"/>
      </left>
      <right style="thin">
        <color theme="0"/>
      </right>
      <top style="thin">
        <color rgb="FF414042"/>
      </top>
      <bottom style="thin">
        <color rgb="FF414042"/>
      </bottom>
      <diagonal/>
    </border>
    <border>
      <left style="medium">
        <color theme="0"/>
      </left>
      <right style="medium">
        <color theme="0"/>
      </right>
      <top style="thin">
        <color rgb="FF414042"/>
      </top>
      <bottom style="thin">
        <color theme="0"/>
      </bottom>
      <diagonal/>
    </border>
    <border>
      <left style="medium">
        <color theme="0"/>
      </left>
      <right style="thin">
        <color rgb="FF414042"/>
      </right>
      <top style="thin">
        <color rgb="FF414042"/>
      </top>
      <bottom style="thin">
        <color theme="0"/>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414042"/>
      </right>
      <top style="thin">
        <color rgb="FF414042"/>
      </top>
      <bottom style="thin">
        <color rgb="FF414042"/>
      </bottom>
      <diagonal/>
    </border>
    <border>
      <left style="medium">
        <color theme="0"/>
      </left>
      <right style="thin">
        <color rgb="FF414042"/>
      </right>
      <top/>
      <bottom style="medium">
        <color theme="0"/>
      </bottom>
      <diagonal/>
    </border>
  </borders>
  <cellStyleXfs count="2">
    <xf numFmtId="0" fontId="0" fillId="0" borderId="0"/>
    <xf numFmtId="44" fontId="1" fillId="0" borderId="0" applyFont="0" applyFill="0" applyBorder="0" applyAlignment="0" applyProtection="0"/>
  </cellStyleXfs>
  <cellXfs count="336">
    <xf numFmtId="0" fontId="0" fillId="0" borderId="0" xfId="0"/>
    <xf numFmtId="0" fontId="2" fillId="0" borderId="0" xfId="0" applyFont="1"/>
    <xf numFmtId="0" fontId="16" fillId="2" borderId="0" xfId="0" applyFont="1" applyFill="1" applyAlignment="1">
      <alignment vertical="center"/>
    </xf>
    <xf numFmtId="0" fontId="2" fillId="2" borderId="0" xfId="0" applyFont="1" applyFill="1"/>
    <xf numFmtId="0" fontId="3" fillId="2" borderId="0" xfId="0" applyFont="1" applyFill="1" applyAlignment="1">
      <alignment wrapText="1"/>
    </xf>
    <xf numFmtId="0" fontId="5" fillId="2" borderId="0" xfId="0" applyFont="1" applyFill="1" applyAlignment="1">
      <alignment wrapText="1"/>
    </xf>
    <xf numFmtId="0" fontId="7" fillId="2" borderId="0" xfId="0" applyFont="1" applyFill="1" applyAlignment="1">
      <alignment wrapText="1"/>
    </xf>
    <xf numFmtId="0" fontId="5" fillId="4"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0" xfId="0" applyFont="1" applyFill="1" applyBorder="1" applyAlignment="1">
      <alignment vertical="top" wrapText="1"/>
    </xf>
    <xf numFmtId="0" fontId="5" fillId="2" borderId="12" xfId="0" applyFont="1" applyFill="1" applyBorder="1" applyAlignment="1">
      <alignment horizontal="center" vertical="center" wrapText="1"/>
    </xf>
    <xf numFmtId="0" fontId="2" fillId="2" borderId="0" xfId="0" applyFont="1" applyFill="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5" fillId="2" borderId="24" xfId="0" applyFont="1" applyFill="1" applyBorder="1" applyAlignment="1">
      <alignment vertical="center" wrapText="1"/>
    </xf>
    <xf numFmtId="0" fontId="5" fillId="2" borderId="25" xfId="0" applyFont="1" applyFill="1" applyBorder="1" applyAlignment="1">
      <alignment vertical="center" wrapText="1"/>
    </xf>
    <xf numFmtId="0" fontId="5" fillId="2" borderId="26" xfId="0" applyFont="1" applyFill="1" applyBorder="1" applyAlignment="1">
      <alignment vertical="center" wrapText="1"/>
    </xf>
    <xf numFmtId="0" fontId="5" fillId="2" borderId="27" xfId="0" applyFont="1" applyFill="1" applyBorder="1" applyAlignment="1">
      <alignment horizontal="left" vertical="center"/>
    </xf>
    <xf numFmtId="0" fontId="5" fillId="2" borderId="28" xfId="0" applyFont="1" applyFill="1" applyBorder="1" applyAlignment="1">
      <alignment vertical="center"/>
    </xf>
    <xf numFmtId="0" fontId="5" fillId="2"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2" fillId="5" borderId="0" xfId="0" applyFont="1" applyFill="1"/>
    <xf numFmtId="43" fontId="2" fillId="0" borderId="33" xfId="1" applyNumberFormat="1" applyFont="1" applyBorder="1"/>
    <xf numFmtId="43" fontId="2" fillId="0" borderId="0" xfId="1" applyNumberFormat="1" applyFont="1" applyBorder="1"/>
    <xf numFmtId="43" fontId="2" fillId="0" borderId="34" xfId="1" applyNumberFormat="1" applyFont="1" applyBorder="1"/>
    <xf numFmtId="0" fontId="3" fillId="2" borderId="0" xfId="0" applyFont="1" applyFill="1"/>
    <xf numFmtId="0" fontId="5" fillId="0" borderId="3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6" fillId="2" borderId="0" xfId="0" applyFont="1" applyFill="1" applyBorder="1" applyAlignment="1">
      <alignment vertical="center"/>
    </xf>
    <xf numFmtId="0" fontId="5" fillId="2" borderId="0" xfId="0" applyFont="1" applyFill="1" applyBorder="1" applyAlignment="1">
      <alignment wrapText="1"/>
    </xf>
    <xf numFmtId="0" fontId="5" fillId="0" borderId="3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7" fillId="2" borderId="0" xfId="0" applyFont="1" applyFill="1" applyBorder="1" applyAlignment="1">
      <alignment wrapText="1"/>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18" fillId="5" borderId="0" xfId="0" applyFont="1" applyFill="1"/>
    <xf numFmtId="0" fontId="2" fillId="0" borderId="0" xfId="0" applyFont="1" applyFill="1"/>
    <xf numFmtId="0" fontId="2" fillId="0" borderId="0" xfId="0" applyFont="1" applyFill="1" applyBorder="1"/>
    <xf numFmtId="0" fontId="18" fillId="5" borderId="0" xfId="0" applyFont="1" applyFill="1" applyAlignment="1">
      <alignment vertical="center"/>
    </xf>
    <xf numFmtId="0" fontId="2" fillId="5" borderId="0" xfId="0" applyFont="1" applyFill="1" applyAlignment="1">
      <alignment vertical="center"/>
    </xf>
    <xf numFmtId="0" fontId="2" fillId="0" borderId="0" xfId="0" applyFont="1" applyFill="1" applyAlignment="1">
      <alignment vertical="center"/>
    </xf>
    <xf numFmtId="0" fontId="10" fillId="6" borderId="0" xfId="0" applyFont="1" applyFill="1"/>
    <xf numFmtId="43" fontId="2" fillId="6" borderId="33" xfId="1" applyNumberFormat="1" applyFont="1" applyFill="1" applyBorder="1"/>
    <xf numFmtId="43" fontId="2" fillId="6" borderId="0" xfId="1" applyNumberFormat="1" applyFont="1" applyFill="1" applyBorder="1"/>
    <xf numFmtId="43" fontId="2" fillId="6" borderId="34" xfId="1" applyNumberFormat="1" applyFont="1" applyFill="1" applyBorder="1"/>
    <xf numFmtId="43" fontId="2" fillId="0" borderId="0" xfId="1" applyNumberFormat="1" applyFont="1" applyFill="1" applyBorder="1"/>
    <xf numFmtId="0" fontId="2" fillId="5" borderId="0" xfId="0" applyFont="1" applyFill="1" applyBorder="1" applyAlignment="1">
      <alignment vertical="center"/>
    </xf>
    <xf numFmtId="0" fontId="10" fillId="0" borderId="0" xfId="0" applyFont="1" applyFill="1" applyBorder="1"/>
    <xf numFmtId="0" fontId="23" fillId="2" borderId="0" xfId="0" applyFont="1" applyFill="1" applyProtection="1"/>
    <xf numFmtId="0" fontId="24" fillId="2" borderId="0" xfId="0" applyFont="1" applyFill="1" applyProtection="1"/>
    <xf numFmtId="0" fontId="23" fillId="2" borderId="0" xfId="0" applyFont="1" applyFill="1" applyAlignment="1" applyProtection="1"/>
    <xf numFmtId="0" fontId="24" fillId="2" borderId="0" xfId="0" applyFont="1" applyFill="1" applyAlignment="1" applyProtection="1"/>
    <xf numFmtId="0" fontId="25" fillId="2" borderId="0" xfId="0" applyFont="1" applyFill="1" applyAlignment="1" applyProtection="1">
      <alignment vertical="center"/>
    </xf>
    <xf numFmtId="0" fontId="26" fillId="2" borderId="0" xfId="0" applyFont="1" applyFill="1" applyAlignment="1" applyProtection="1">
      <alignment vertical="center"/>
    </xf>
    <xf numFmtId="0" fontId="27" fillId="2" borderId="0" xfId="0" applyFont="1" applyFill="1" applyProtection="1"/>
    <xf numFmtId="0" fontId="23" fillId="2" borderId="0" xfId="0" applyFont="1" applyFill="1" applyAlignment="1" applyProtection="1">
      <alignment vertical="top"/>
    </xf>
    <xf numFmtId="0" fontId="31" fillId="2" borderId="0" xfId="0" applyFont="1" applyFill="1" applyAlignment="1" applyProtection="1">
      <alignment vertical="center"/>
    </xf>
    <xf numFmtId="0" fontId="32" fillId="2" borderId="0"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0" xfId="0" applyFont="1" applyFill="1" applyAlignment="1" applyProtection="1">
      <alignment vertical="center"/>
    </xf>
    <xf numFmtId="0" fontId="32" fillId="2" borderId="0" xfId="0" applyFont="1" applyFill="1" applyAlignment="1" applyProtection="1">
      <alignment vertical="center"/>
    </xf>
    <xf numFmtId="0" fontId="34" fillId="2" borderId="0" xfId="0" applyFont="1" applyFill="1" applyAlignment="1" applyProtection="1">
      <alignment vertical="center"/>
    </xf>
    <xf numFmtId="0" fontId="29" fillId="2" borderId="0" xfId="0" applyFont="1" applyFill="1" applyAlignment="1" applyProtection="1">
      <alignment vertical="top"/>
    </xf>
    <xf numFmtId="0" fontId="35" fillId="2" borderId="0" xfId="0" applyFont="1" applyFill="1" applyBorder="1" applyProtection="1"/>
    <xf numFmtId="0" fontId="36" fillId="2" borderId="0" xfId="0" applyFont="1" applyFill="1" applyBorder="1" applyProtection="1"/>
    <xf numFmtId="0" fontId="35" fillId="2" borderId="0" xfId="0" applyFont="1" applyFill="1" applyBorder="1" applyAlignment="1" applyProtection="1">
      <alignment horizontal="left" vertical="top" wrapText="1"/>
    </xf>
    <xf numFmtId="0" fontId="23" fillId="2" borderId="0" xfId="0" applyFont="1" applyFill="1" applyProtection="1"/>
    <xf numFmtId="9" fontId="29" fillId="2" borderId="0" xfId="0" applyNumberFormat="1" applyFont="1" applyFill="1" applyBorder="1" applyAlignment="1" applyProtection="1">
      <alignment horizontal="center" vertical="top"/>
    </xf>
    <xf numFmtId="0" fontId="33" fillId="2" borderId="0" xfId="0" applyFont="1" applyFill="1" applyBorder="1" applyAlignment="1" applyProtection="1">
      <alignment horizontal="left" vertical="top"/>
    </xf>
    <xf numFmtId="1" fontId="43" fillId="2" borderId="71" xfId="0" applyNumberFormat="1" applyFont="1" applyFill="1" applyBorder="1" applyAlignment="1" applyProtection="1">
      <alignment horizontal="center"/>
      <protection locked="0"/>
    </xf>
    <xf numFmtId="1" fontId="43" fillId="2" borderId="72" xfId="0" applyNumberFormat="1" applyFont="1" applyFill="1" applyBorder="1" applyAlignment="1" applyProtection="1">
      <alignment horizontal="center"/>
      <protection locked="0"/>
    </xf>
    <xf numFmtId="0" fontId="45" fillId="2" borderId="0" xfId="0" applyFont="1" applyFill="1" applyAlignment="1" applyProtection="1">
      <alignment horizontal="center"/>
    </xf>
    <xf numFmtId="0" fontId="46" fillId="2" borderId="0" xfId="0" applyFont="1" applyFill="1" applyAlignment="1" applyProtection="1">
      <alignment horizontal="center"/>
    </xf>
    <xf numFmtId="0" fontId="47" fillId="2" borderId="0" xfId="0" applyFont="1" applyFill="1" applyProtection="1"/>
    <xf numFmtId="1" fontId="45" fillId="2" borderId="0" xfId="0" applyNumberFormat="1" applyFont="1" applyFill="1" applyBorder="1" applyAlignment="1" applyProtection="1">
      <alignment horizontal="center"/>
    </xf>
    <xf numFmtId="0" fontId="45" fillId="2" borderId="0" xfId="0" applyFont="1" applyFill="1" applyProtection="1"/>
    <xf numFmtId="0" fontId="1" fillId="2" borderId="0" xfId="0" applyFont="1" applyFill="1" applyBorder="1" applyProtection="1"/>
    <xf numFmtId="0" fontId="42" fillId="2" borderId="0" xfId="0" applyFont="1" applyFill="1" applyBorder="1" applyAlignment="1" applyProtection="1">
      <alignment horizontal="left" vertical="center" indent="1"/>
    </xf>
    <xf numFmtId="0" fontId="51" fillId="2" borderId="0" xfId="0" applyFont="1" applyFill="1" applyBorder="1" applyAlignment="1" applyProtection="1">
      <alignment horizontal="left" vertical="center" indent="1"/>
    </xf>
    <xf numFmtId="0" fontId="40" fillId="2" borderId="0" xfId="0" applyFont="1" applyFill="1" applyBorder="1" applyAlignment="1" applyProtection="1"/>
    <xf numFmtId="0" fontId="47" fillId="2" borderId="0" xfId="0" applyFont="1" applyFill="1" applyBorder="1" applyProtection="1"/>
    <xf numFmtId="0" fontId="40" fillId="2" borderId="0" xfId="0" applyFont="1" applyFill="1" applyAlignment="1" applyProtection="1"/>
    <xf numFmtId="0" fontId="53" fillId="2" borderId="0" xfId="0" applyFont="1" applyFill="1" applyProtection="1"/>
    <xf numFmtId="0" fontId="46" fillId="2" borderId="0" xfId="0" applyFont="1" applyFill="1" applyBorder="1" applyProtection="1"/>
    <xf numFmtId="164" fontId="47" fillId="2" borderId="73" xfId="0" quotePrefix="1" applyNumberFormat="1" applyFont="1" applyFill="1" applyBorder="1" applyAlignment="1" applyProtection="1">
      <alignment horizontal="center" vertical="center"/>
    </xf>
    <xf numFmtId="0" fontId="47" fillId="2" borderId="0" xfId="0" applyFont="1" applyFill="1" applyAlignment="1" applyProtection="1">
      <alignment vertical="top"/>
    </xf>
    <xf numFmtId="164" fontId="47" fillId="15" borderId="73" xfId="0" quotePrefix="1" applyNumberFormat="1" applyFont="1" applyFill="1" applyBorder="1" applyAlignment="1" applyProtection="1">
      <alignment horizontal="center" vertical="center"/>
    </xf>
    <xf numFmtId="0" fontId="46" fillId="2" borderId="0" xfId="0" applyFont="1" applyFill="1" applyAlignment="1" applyProtection="1">
      <alignment horizontal="left" vertical="top" wrapText="1"/>
    </xf>
    <xf numFmtId="0" fontId="46" fillId="2" borderId="0" xfId="0" applyFont="1" applyFill="1" applyAlignment="1" applyProtection="1">
      <alignment vertical="top"/>
    </xf>
    <xf numFmtId="0" fontId="57" fillId="10" borderId="79" xfId="0" applyFont="1" applyFill="1" applyBorder="1" applyAlignment="1" applyProtection="1">
      <alignment horizontal="center" vertical="center"/>
    </xf>
    <xf numFmtId="0" fontId="57" fillId="10" borderId="80" xfId="0" applyFont="1" applyFill="1" applyBorder="1" applyAlignment="1" applyProtection="1">
      <alignment horizontal="center" vertical="center"/>
    </xf>
    <xf numFmtId="0" fontId="57" fillId="11" borderId="80" xfId="0" applyFont="1" applyFill="1" applyBorder="1" applyAlignment="1" applyProtection="1">
      <alignment horizontal="center" vertical="center"/>
    </xf>
    <xf numFmtId="0" fontId="57" fillId="11" borderId="79" xfId="0" applyFont="1" applyFill="1" applyBorder="1" applyAlignment="1" applyProtection="1">
      <alignment horizontal="center" vertical="center"/>
    </xf>
    <xf numFmtId="0" fontId="57" fillId="11" borderId="81" xfId="0" applyFont="1" applyFill="1" applyBorder="1" applyAlignment="1" applyProtection="1">
      <alignment horizontal="center" vertical="center"/>
    </xf>
    <xf numFmtId="164" fontId="55" fillId="10" borderId="84" xfId="0" applyNumberFormat="1" applyFont="1" applyFill="1" applyBorder="1" applyAlignment="1" applyProtection="1">
      <alignment horizontal="center" vertical="center"/>
    </xf>
    <xf numFmtId="164" fontId="55" fillId="10" borderId="82" xfId="0" applyNumberFormat="1" applyFont="1" applyFill="1" applyBorder="1" applyAlignment="1" applyProtection="1">
      <alignment horizontal="center" vertical="center"/>
    </xf>
    <xf numFmtId="164" fontId="55" fillId="10" borderId="73" xfId="0" applyNumberFormat="1" applyFont="1" applyFill="1" applyBorder="1" applyAlignment="1" applyProtection="1">
      <alignment horizontal="center" vertical="center"/>
    </xf>
    <xf numFmtId="0" fontId="46" fillId="2" borderId="0" xfId="0" applyFont="1" applyFill="1" applyProtection="1"/>
    <xf numFmtId="0" fontId="41" fillId="2" borderId="0" xfId="0" applyFont="1" applyFill="1" applyAlignment="1" applyProtection="1">
      <alignment vertical="center"/>
    </xf>
    <xf numFmtId="0" fontId="58" fillId="2" borderId="0" xfId="0" applyFont="1" applyFill="1" applyAlignment="1" applyProtection="1">
      <alignment vertical="center"/>
    </xf>
    <xf numFmtId="0" fontId="57" fillId="2" borderId="0" xfId="0" applyFont="1" applyFill="1" applyBorder="1" applyAlignment="1" applyProtection="1">
      <alignment vertical="center"/>
    </xf>
    <xf numFmtId="0" fontId="57" fillId="2" borderId="0" xfId="0" applyFont="1" applyFill="1" applyAlignment="1" applyProtection="1">
      <alignment vertical="center"/>
    </xf>
    <xf numFmtId="0" fontId="59" fillId="2" borderId="0" xfId="0" applyFont="1" applyFill="1" applyAlignment="1" applyProtection="1">
      <alignment vertical="center"/>
    </xf>
    <xf numFmtId="0" fontId="57" fillId="2" borderId="0" xfId="0" applyFont="1" applyFill="1" applyAlignment="1" applyProtection="1">
      <alignment vertical="top"/>
    </xf>
    <xf numFmtId="0" fontId="59" fillId="2" borderId="0" xfId="0" applyFont="1" applyFill="1" applyAlignment="1" applyProtection="1">
      <alignment vertical="top"/>
    </xf>
    <xf numFmtId="0" fontId="61" fillId="2" borderId="73" xfId="0" quotePrefix="1" applyFont="1" applyFill="1" applyBorder="1" applyAlignment="1" applyProtection="1">
      <alignment horizontal="center" vertical="center"/>
    </xf>
    <xf numFmtId="0" fontId="61" fillId="13" borderId="73" xfId="0" quotePrefix="1" applyFont="1" applyFill="1" applyBorder="1" applyAlignment="1" applyProtection="1">
      <alignment horizontal="center" vertical="center"/>
    </xf>
    <xf numFmtId="0" fontId="62" fillId="2" borderId="0" xfId="0" applyFont="1" applyFill="1" applyAlignment="1" applyProtection="1">
      <alignment horizontal="center" vertical="center"/>
    </xf>
    <xf numFmtId="0" fontId="49" fillId="2" borderId="0" xfId="0" applyFont="1" applyFill="1" applyBorder="1" applyProtection="1"/>
    <xf numFmtId="0" fontId="54" fillId="2" borderId="0" xfId="0" applyFont="1" applyFill="1" applyAlignment="1">
      <alignment vertical="center"/>
    </xf>
    <xf numFmtId="0" fontId="1" fillId="0" borderId="0" xfId="0" applyFont="1" applyAlignment="1"/>
    <xf numFmtId="0" fontId="57" fillId="10" borderId="86" xfId="0" applyFont="1" applyFill="1" applyBorder="1" applyAlignment="1" applyProtection="1">
      <alignment horizontal="center" vertical="center"/>
    </xf>
    <xf numFmtId="0" fontId="57" fillId="11" borderId="86" xfId="0" applyFont="1" applyFill="1" applyBorder="1" applyAlignment="1" applyProtection="1">
      <alignment horizontal="center" vertical="center"/>
    </xf>
    <xf numFmtId="0" fontId="57" fillId="11" borderId="87" xfId="0" applyFont="1" applyFill="1" applyBorder="1" applyAlignment="1" applyProtection="1">
      <alignment horizontal="center" vertical="center"/>
    </xf>
    <xf numFmtId="0" fontId="63" fillId="2" borderId="0" xfId="0" applyFont="1" applyFill="1" applyAlignment="1" applyProtection="1">
      <alignment vertical="center" wrapText="1"/>
    </xf>
    <xf numFmtId="0" fontId="64" fillId="2" borderId="0" xfId="0" applyFont="1" applyFill="1" applyAlignment="1" applyProtection="1">
      <alignment vertical="center"/>
    </xf>
    <xf numFmtId="0" fontId="66" fillId="2" borderId="0" xfId="0" applyFont="1" applyFill="1" applyProtection="1"/>
    <xf numFmtId="0" fontId="62" fillId="2" borderId="0" xfId="0" applyFont="1" applyFill="1" applyProtection="1"/>
    <xf numFmtId="0" fontId="42" fillId="2" borderId="0" xfId="0" applyFont="1" applyFill="1" applyBorder="1" applyAlignment="1" applyProtection="1">
      <alignment horizontal="left"/>
    </xf>
    <xf numFmtId="0" fontId="51" fillId="2" borderId="0" xfId="0" applyFont="1" applyFill="1" applyBorder="1" applyAlignment="1" applyProtection="1">
      <alignment horizontal="left"/>
    </xf>
    <xf numFmtId="0" fontId="45" fillId="2" borderId="0" xfId="0" applyFont="1" applyFill="1" applyAlignment="1" applyProtection="1"/>
    <xf numFmtId="0" fontId="47" fillId="2" borderId="0" xfId="0" applyFont="1" applyFill="1" applyBorder="1" applyAlignment="1" applyProtection="1"/>
    <xf numFmtId="0" fontId="51" fillId="2" borderId="0" xfId="0" applyFont="1" applyFill="1" applyBorder="1" applyAlignment="1" applyProtection="1">
      <alignment vertical="center"/>
    </xf>
    <xf numFmtId="0" fontId="51" fillId="2" borderId="0" xfId="0" applyFont="1" applyFill="1" applyAlignment="1" applyProtection="1">
      <alignment vertical="center"/>
    </xf>
    <xf numFmtId="164" fontId="47" fillId="15" borderId="92" xfId="0" quotePrefix="1" applyNumberFormat="1" applyFont="1" applyFill="1" applyBorder="1" applyAlignment="1" applyProtection="1">
      <alignment horizontal="center" vertical="center"/>
    </xf>
    <xf numFmtId="164" fontId="67" fillId="10" borderId="94" xfId="0" applyNumberFormat="1" applyFont="1" applyFill="1" applyBorder="1" applyAlignment="1" applyProtection="1">
      <alignment horizontal="center" vertical="center"/>
    </xf>
    <xf numFmtId="164" fontId="67" fillId="10" borderId="82" xfId="0" applyNumberFormat="1" applyFont="1" applyFill="1" applyBorder="1" applyAlignment="1" applyProtection="1">
      <alignment horizontal="center" vertical="center"/>
    </xf>
    <xf numFmtId="0" fontId="57" fillId="11" borderId="68" xfId="0" applyFont="1" applyFill="1" applyBorder="1" applyAlignment="1" applyProtection="1">
      <alignment horizontal="center" vertical="center"/>
    </xf>
    <xf numFmtId="0" fontId="57" fillId="11" borderId="69" xfId="0" applyFont="1" applyFill="1" applyBorder="1" applyAlignment="1" applyProtection="1">
      <alignment horizontal="center" vertical="center"/>
    </xf>
    <xf numFmtId="0" fontId="57" fillId="2" borderId="0" xfId="0" applyFont="1" applyFill="1" applyBorder="1" applyAlignment="1" applyProtection="1">
      <alignment horizontal="left" vertical="top"/>
    </xf>
    <xf numFmtId="9" fontId="45" fillId="2" borderId="0" xfId="0" applyNumberFormat="1" applyFont="1" applyFill="1" applyBorder="1" applyAlignment="1" applyProtection="1">
      <alignment horizontal="center" vertical="top"/>
    </xf>
    <xf numFmtId="0" fontId="45" fillId="2" borderId="0" xfId="0" applyFont="1" applyFill="1" applyAlignment="1" applyProtection="1">
      <alignment vertical="top"/>
    </xf>
    <xf numFmtId="6" fontId="44" fillId="2" borderId="73" xfId="0" quotePrefix="1" applyNumberFormat="1" applyFont="1" applyFill="1" applyBorder="1" applyAlignment="1" applyProtection="1">
      <alignment horizontal="center" vertical="center"/>
    </xf>
    <xf numFmtId="0" fontId="44" fillId="2" borderId="73" xfId="0" quotePrefix="1" applyFont="1" applyFill="1" applyBorder="1" applyAlignment="1" applyProtection="1">
      <alignment horizontal="center" vertical="center"/>
    </xf>
    <xf numFmtId="0" fontId="44" fillId="13" borderId="73" xfId="0" quotePrefix="1" applyFont="1" applyFill="1" applyBorder="1" applyAlignment="1" applyProtection="1">
      <alignment horizontal="center" vertical="center"/>
    </xf>
    <xf numFmtId="165" fontId="2" fillId="0" borderId="0" xfId="0" quotePrefix="1" applyNumberFormat="1" applyFont="1" applyAlignment="1">
      <alignment horizontal="left"/>
    </xf>
    <xf numFmtId="43" fontId="2" fillId="0" borderId="33" xfId="1" applyNumberFormat="1" applyFont="1" applyFill="1" applyBorder="1"/>
    <xf numFmtId="43" fontId="2" fillId="0" borderId="34" xfId="1" applyNumberFormat="1" applyFont="1" applyFill="1" applyBorder="1"/>
    <xf numFmtId="0" fontId="18" fillId="0" borderId="0" xfId="0" applyFont="1" applyFill="1"/>
    <xf numFmtId="0" fontId="9" fillId="0" borderId="0" xfId="0" applyFont="1" applyFill="1" applyAlignment="1">
      <alignment vertical="center"/>
    </xf>
    <xf numFmtId="0" fontId="0" fillId="0" borderId="0" xfId="0" applyAlignment="1"/>
    <xf numFmtId="0" fontId="40" fillId="2" borderId="0" xfId="0" applyFont="1" applyFill="1" applyBorder="1" applyAlignment="1" applyProtection="1">
      <alignment horizontal="left" indent="18"/>
    </xf>
    <xf numFmtId="0" fontId="40" fillId="2" borderId="0" xfId="0" applyFont="1" applyFill="1" applyAlignment="1" applyProtection="1">
      <alignment horizontal="left" indent="18"/>
    </xf>
    <xf numFmtId="0" fontId="1" fillId="0" borderId="0" xfId="0" applyFont="1" applyFill="1" applyBorder="1" applyAlignment="1">
      <alignment vertical="center"/>
    </xf>
    <xf numFmtId="0" fontId="42" fillId="2" borderId="0" xfId="0" applyFont="1" applyFill="1" applyBorder="1" applyAlignment="1" applyProtection="1">
      <alignment horizontal="center"/>
    </xf>
    <xf numFmtId="0" fontId="23" fillId="2" borderId="0" xfId="0" applyFont="1" applyFill="1" applyProtection="1"/>
    <xf numFmtId="0" fontId="38" fillId="2" borderId="0" xfId="0" applyFont="1" applyFill="1" applyBorder="1" applyAlignment="1" applyProtection="1">
      <alignment horizontal="left" vertical="top" wrapText="1"/>
    </xf>
    <xf numFmtId="0" fontId="1" fillId="0" borderId="0" xfId="0" applyFont="1" applyBorder="1" applyAlignment="1"/>
    <xf numFmtId="14" fontId="2" fillId="0" borderId="0" xfId="0" quotePrefix="1" applyNumberFormat="1" applyFont="1" applyAlignment="1">
      <alignment horizontal="left"/>
    </xf>
    <xf numFmtId="43" fontId="2" fillId="16" borderId="33" xfId="1" applyNumberFormat="1" applyFont="1" applyFill="1" applyBorder="1"/>
    <xf numFmtId="43" fontId="2" fillId="16" borderId="0" xfId="1" applyNumberFormat="1" applyFont="1" applyFill="1" applyBorder="1"/>
    <xf numFmtId="43" fontId="2" fillId="16" borderId="34" xfId="1" applyNumberFormat="1" applyFont="1" applyFill="1" applyBorder="1"/>
    <xf numFmtId="0" fontId="40" fillId="2" borderId="0" xfId="0" applyFont="1" applyFill="1" applyBorder="1" applyAlignment="1" applyProtection="1">
      <alignment horizontal="left"/>
    </xf>
    <xf numFmtId="0" fontId="40" fillId="2" borderId="0" xfId="0" applyFont="1" applyFill="1" applyAlignment="1" applyProtection="1">
      <alignment horizontal="left"/>
    </xf>
    <xf numFmtId="0" fontId="52" fillId="0" borderId="0" xfId="0" applyFont="1" applyFill="1" applyBorder="1" applyAlignment="1" applyProtection="1">
      <alignment horizontal="center" vertical="center" wrapText="1"/>
    </xf>
    <xf numFmtId="0" fontId="57" fillId="2" borderId="0" xfId="0" applyFont="1" applyFill="1" applyBorder="1" applyAlignment="1" applyProtection="1">
      <alignment horizontal="left"/>
    </xf>
    <xf numFmtId="0" fontId="43" fillId="2" borderId="0" xfId="0" applyFont="1" applyFill="1" applyBorder="1" applyAlignment="1" applyProtection="1"/>
    <xf numFmtId="0" fontId="16" fillId="3" borderId="5" xfId="0" applyFont="1" applyFill="1" applyBorder="1" applyAlignment="1">
      <alignment vertical="center"/>
    </xf>
    <xf numFmtId="0" fontId="16" fillId="3" borderId="6" xfId="0" applyFont="1" applyFill="1" applyBorder="1" applyAlignment="1">
      <alignment vertical="center"/>
    </xf>
    <xf numFmtId="0" fontId="16" fillId="3" borderId="7" xfId="0" applyFont="1" applyFill="1" applyBorder="1" applyAlignment="1">
      <alignment vertical="center"/>
    </xf>
    <xf numFmtId="0" fontId="17" fillId="8" borderId="35" xfId="0" applyFont="1" applyFill="1" applyBorder="1" applyAlignment="1">
      <alignment vertical="center"/>
    </xf>
    <xf numFmtId="0" fontId="17" fillId="8" borderId="36" xfId="0" applyFont="1" applyFill="1" applyBorder="1" applyAlignment="1">
      <alignment vertical="center"/>
    </xf>
    <xf numFmtId="0" fontId="17" fillId="8" borderId="37" xfId="0" applyFont="1" applyFill="1" applyBorder="1" applyAlignment="1">
      <alignment vertical="center"/>
    </xf>
    <xf numFmtId="0" fontId="5" fillId="4" borderId="38"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39" xfId="0" applyFont="1" applyFill="1" applyBorder="1" applyAlignment="1">
      <alignment horizontal="left" vertical="top" wrapText="1"/>
    </xf>
    <xf numFmtId="0" fontId="5" fillId="2" borderId="40" xfId="0" applyFont="1" applyFill="1" applyBorder="1" applyAlignment="1">
      <alignment horizontal="left" vertical="top" wrapText="1"/>
    </xf>
    <xf numFmtId="0" fontId="5" fillId="2" borderId="41" xfId="0" applyFont="1" applyFill="1" applyBorder="1" applyAlignment="1">
      <alignment horizontal="left" vertical="top" wrapText="1"/>
    </xf>
    <xf numFmtId="0" fontId="17" fillId="8" borderId="42" xfId="0" applyFont="1" applyFill="1" applyBorder="1" applyAlignment="1">
      <alignment vertical="center"/>
    </xf>
    <xf numFmtId="0" fontId="17" fillId="8" borderId="43" xfId="0" applyFont="1" applyFill="1" applyBorder="1" applyAlignment="1">
      <alignment vertical="center"/>
    </xf>
    <xf numFmtId="0" fontId="5" fillId="2" borderId="44" xfId="0" applyFont="1" applyFill="1" applyBorder="1" applyAlignment="1">
      <alignment horizontal="left" vertical="top" wrapText="1"/>
    </xf>
    <xf numFmtId="0" fontId="5" fillId="2" borderId="45" xfId="0" applyFont="1" applyFill="1" applyBorder="1" applyAlignment="1">
      <alignment horizontal="left" vertical="top" wrapText="1"/>
    </xf>
    <xf numFmtId="0" fontId="5" fillId="2" borderId="46" xfId="0" applyFont="1" applyFill="1" applyBorder="1" applyAlignment="1">
      <alignment vertical="center" wrapText="1"/>
    </xf>
    <xf numFmtId="0" fontId="5" fillId="2" borderId="47" xfId="0" applyFont="1" applyFill="1" applyBorder="1" applyAlignment="1">
      <alignment vertical="center" wrapText="1"/>
    </xf>
    <xf numFmtId="0" fontId="5" fillId="2" borderId="48" xfId="0" applyFont="1" applyFill="1" applyBorder="1" applyAlignment="1">
      <alignment vertical="center" wrapText="1"/>
    </xf>
    <xf numFmtId="0" fontId="17" fillId="7" borderId="49" xfId="0" applyFont="1" applyFill="1" applyBorder="1" applyAlignment="1">
      <alignment vertical="center"/>
    </xf>
    <xf numFmtId="0" fontId="17" fillId="7" borderId="50" xfId="0" applyFont="1" applyFill="1" applyBorder="1" applyAlignment="1">
      <alignment vertical="center"/>
    </xf>
    <xf numFmtId="0" fontId="17" fillId="7" borderId="51" xfId="0" applyFont="1" applyFill="1" applyBorder="1" applyAlignment="1">
      <alignment vertical="center"/>
    </xf>
    <xf numFmtId="0" fontId="17" fillId="7" borderId="52" xfId="0" applyFont="1" applyFill="1" applyBorder="1" applyAlignment="1">
      <alignment vertical="center"/>
    </xf>
    <xf numFmtId="0" fontId="17" fillId="7" borderId="53" xfId="0" applyFont="1" applyFill="1" applyBorder="1" applyAlignment="1">
      <alignment vertical="center"/>
    </xf>
    <xf numFmtId="0" fontId="5" fillId="2" borderId="54" xfId="0" applyFont="1" applyFill="1" applyBorder="1" applyAlignment="1">
      <alignment vertical="center"/>
    </xf>
    <xf numFmtId="0" fontId="5" fillId="2" borderId="55" xfId="0" applyFont="1" applyFill="1" applyBorder="1" applyAlignment="1">
      <alignment vertical="center"/>
    </xf>
    <xf numFmtId="0" fontId="5" fillId="2" borderId="56" xfId="0" applyFont="1" applyFill="1" applyBorder="1" applyAlignment="1">
      <alignment vertical="center"/>
    </xf>
    <xf numFmtId="0" fontId="17" fillId="9" borderId="57" xfId="0" applyFont="1" applyFill="1" applyBorder="1" applyAlignment="1">
      <alignment vertical="center"/>
    </xf>
    <xf numFmtId="0" fontId="17" fillId="9" borderId="58" xfId="0" applyFont="1" applyFill="1" applyBorder="1" applyAlignment="1">
      <alignment vertical="center"/>
    </xf>
    <xf numFmtId="0" fontId="17" fillId="9" borderId="59" xfId="0" applyFont="1" applyFill="1" applyBorder="1" applyAlignment="1">
      <alignment vertical="center"/>
    </xf>
    <xf numFmtId="0" fontId="5" fillId="2" borderId="12"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4" borderId="61"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9" fillId="2" borderId="4" xfId="0" applyFont="1" applyFill="1" applyBorder="1" applyAlignment="1">
      <alignment horizontal="left" vertical="center" wrapText="1" indent="9"/>
    </xf>
    <xf numFmtId="0" fontId="16" fillId="3" borderId="1" xfId="0" applyFont="1" applyFill="1" applyBorder="1" applyAlignment="1">
      <alignment vertical="center"/>
    </xf>
    <xf numFmtId="0" fontId="16" fillId="3" borderId="2" xfId="0" applyFont="1" applyFill="1" applyBorder="1" applyAlignment="1">
      <alignment vertical="center"/>
    </xf>
    <xf numFmtId="0" fontId="16" fillId="3" borderId="3" xfId="0" applyFont="1" applyFill="1" applyBorder="1" applyAlignment="1">
      <alignment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5" fillId="2" borderId="64" xfId="0" applyFont="1" applyFill="1" applyBorder="1" applyAlignment="1">
      <alignment vertical="center"/>
    </xf>
    <xf numFmtId="0" fontId="5" fillId="2" borderId="65" xfId="0" applyFont="1" applyFill="1" applyBorder="1" applyAlignment="1">
      <alignment vertical="center"/>
    </xf>
    <xf numFmtId="0" fontId="5" fillId="2" borderId="66" xfId="0" applyFont="1" applyFill="1" applyBorder="1" applyAlignment="1">
      <alignment vertical="center"/>
    </xf>
    <xf numFmtId="0" fontId="5" fillId="2" borderId="61" xfId="0" applyFont="1" applyFill="1" applyBorder="1" applyAlignment="1">
      <alignment horizontal="left" vertical="center" wrapText="1"/>
    </xf>
    <xf numFmtId="0" fontId="20" fillId="2" borderId="0" xfId="0" applyFont="1" applyFill="1" applyBorder="1" applyAlignment="1">
      <alignment wrapText="1"/>
    </xf>
    <xf numFmtId="0" fontId="21" fillId="2" borderId="0" xfId="0" applyFont="1" applyFill="1" applyBorder="1" applyAlignment="1">
      <alignment wrapText="1"/>
    </xf>
    <xf numFmtId="0" fontId="5" fillId="4" borderId="31" xfId="0" applyFont="1" applyFill="1" applyBorder="1" applyAlignment="1">
      <alignment horizontal="left" vertical="center" wrapText="1"/>
    </xf>
    <xf numFmtId="0" fontId="5" fillId="4" borderId="60" xfId="0" applyFont="1" applyFill="1" applyBorder="1" applyAlignment="1">
      <alignment horizontal="left" vertical="center" wrapText="1"/>
    </xf>
    <xf numFmtId="0" fontId="4" fillId="2" borderId="0" xfId="0" applyFont="1" applyFill="1" applyAlignment="1">
      <alignment horizontal="left" vertical="top" wrapText="1"/>
    </xf>
    <xf numFmtId="0" fontId="10" fillId="0" borderId="8" xfId="0" applyFont="1" applyFill="1" applyBorder="1" applyAlignment="1">
      <alignment wrapText="1"/>
    </xf>
    <xf numFmtId="0" fontId="10" fillId="0" borderId="9" xfId="0" applyFont="1" applyFill="1" applyBorder="1" applyAlignment="1">
      <alignment wrapText="1"/>
    </xf>
    <xf numFmtId="0" fontId="10" fillId="0" borderId="10" xfId="0" applyFont="1" applyFill="1" applyBorder="1" applyAlignment="1">
      <alignment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38" fillId="2" borderId="0" xfId="0" applyFont="1" applyFill="1" applyBorder="1" applyAlignment="1" applyProtection="1">
      <alignment horizontal="left" vertical="top" wrapText="1"/>
    </xf>
    <xf numFmtId="0" fontId="23" fillId="2" borderId="0" xfId="0" applyFont="1" applyFill="1" applyProtection="1"/>
    <xf numFmtId="9" fontId="29" fillId="2" borderId="0" xfId="0" applyNumberFormat="1" applyFont="1" applyFill="1" applyBorder="1" applyAlignment="1" applyProtection="1">
      <alignment horizontal="center" vertical="top"/>
    </xf>
    <xf numFmtId="0" fontId="56" fillId="12" borderId="73" xfId="0" applyFont="1" applyFill="1" applyBorder="1" applyAlignment="1" applyProtection="1">
      <alignment vertical="top"/>
    </xf>
    <xf numFmtId="0" fontId="41" fillId="14" borderId="67" xfId="0" applyFont="1" applyFill="1" applyBorder="1" applyAlignment="1" applyProtection="1">
      <alignment vertical="center"/>
    </xf>
    <xf numFmtId="0" fontId="1" fillId="14" borderId="67" xfId="0" applyFont="1" applyFill="1" applyBorder="1" applyAlignment="1">
      <alignment vertical="center"/>
    </xf>
    <xf numFmtId="0" fontId="56" fillId="12" borderId="67" xfId="0" applyFont="1" applyFill="1" applyBorder="1" applyAlignment="1" applyProtection="1">
      <alignment vertical="top" wrapText="1"/>
    </xf>
    <xf numFmtId="0" fontId="56" fillId="12" borderId="67" xfId="0" applyFont="1" applyFill="1" applyBorder="1" applyAlignment="1" applyProtection="1">
      <alignment vertical="top"/>
    </xf>
    <xf numFmtId="0" fontId="50" fillId="2" borderId="0" xfId="0" applyFont="1" applyFill="1" applyBorder="1" applyAlignment="1" applyProtection="1">
      <alignment horizontal="left" vertical="top" wrapText="1"/>
    </xf>
    <xf numFmtId="0" fontId="61" fillId="2" borderId="67" xfId="0" applyFont="1" applyFill="1" applyBorder="1" applyAlignment="1" applyProtection="1">
      <alignment horizontal="left" vertical="center" wrapText="1" indent="1"/>
    </xf>
    <xf numFmtId="0" fontId="61" fillId="2" borderId="67" xfId="0" applyFont="1" applyFill="1" applyBorder="1" applyAlignment="1" applyProtection="1">
      <alignment horizontal="left" vertical="center" indent="1"/>
    </xf>
    <xf numFmtId="0" fontId="1" fillId="0" borderId="0" xfId="0" applyFont="1" applyBorder="1" applyAlignment="1">
      <alignment vertical="center"/>
    </xf>
    <xf numFmtId="0" fontId="61" fillId="2" borderId="70" xfId="0" quotePrefix="1" applyFont="1" applyFill="1" applyBorder="1" applyAlignment="1" applyProtection="1">
      <alignment horizontal="left" vertical="center" wrapText="1" indent="1"/>
    </xf>
    <xf numFmtId="0" fontId="61" fillId="13" borderId="67" xfId="0" quotePrefix="1" applyFont="1" applyFill="1" applyBorder="1" applyAlignment="1" applyProtection="1">
      <alignment horizontal="left" vertical="center" wrapText="1" indent="1"/>
    </xf>
    <xf numFmtId="0" fontId="1" fillId="0" borderId="97" xfId="0" applyFont="1" applyFill="1" applyBorder="1" applyAlignment="1" applyProtection="1">
      <alignment horizontal="left" vertical="top" wrapText="1"/>
    </xf>
    <xf numFmtId="0" fontId="1" fillId="0" borderId="97" xfId="0" applyFont="1" applyFill="1" applyBorder="1" applyAlignment="1">
      <alignment horizontal="left" vertical="top" wrapText="1"/>
    </xf>
    <xf numFmtId="0" fontId="1" fillId="0" borderId="0" xfId="0" applyFont="1" applyFill="1" applyBorder="1" applyAlignment="1">
      <alignment horizontal="left" vertical="top" wrapText="1"/>
    </xf>
    <xf numFmtId="0" fontId="41" fillId="14" borderId="67" xfId="0" applyFont="1" applyFill="1" applyBorder="1" applyAlignment="1">
      <alignment horizontal="left" vertical="center"/>
    </xf>
    <xf numFmtId="0" fontId="68" fillId="0" borderId="67" xfId="0" applyFont="1" applyBorder="1" applyAlignment="1">
      <alignment horizontal="left" vertical="center"/>
    </xf>
    <xf numFmtId="0" fontId="56" fillId="0" borderId="73" xfId="0" applyFont="1" applyFill="1" applyBorder="1" applyAlignment="1" applyProtection="1">
      <alignment horizontal="left" vertical="top" wrapText="1"/>
      <protection locked="0"/>
    </xf>
    <xf numFmtId="0" fontId="56" fillId="0" borderId="73" xfId="0" applyFont="1" applyFill="1" applyBorder="1" applyAlignment="1" applyProtection="1">
      <alignment horizontal="left" vertical="top"/>
      <protection locked="0"/>
    </xf>
    <xf numFmtId="0" fontId="40" fillId="0" borderId="73" xfId="0" applyFont="1" applyFill="1" applyBorder="1" applyAlignment="1" applyProtection="1">
      <alignment horizontal="left" vertical="top"/>
      <protection locked="0"/>
    </xf>
    <xf numFmtId="0" fontId="47" fillId="0" borderId="83" xfId="0" applyFont="1" applyBorder="1" applyAlignment="1" applyProtection="1">
      <alignment horizontal="left" vertical="top"/>
      <protection locked="0"/>
    </xf>
    <xf numFmtId="0" fontId="28" fillId="2" borderId="0" xfId="0" applyFont="1" applyFill="1" applyAlignment="1" applyProtection="1">
      <alignment horizontal="left" vertical="top" wrapText="1"/>
    </xf>
    <xf numFmtId="0" fontId="52" fillId="0" borderId="83" xfId="0" applyFont="1" applyFill="1" applyBorder="1" applyAlignment="1" applyProtection="1">
      <alignment horizontal="center" vertical="center"/>
    </xf>
    <xf numFmtId="0" fontId="52" fillId="0" borderId="103" xfId="0" applyFont="1" applyFill="1" applyBorder="1" applyAlignment="1" applyProtection="1">
      <alignment horizontal="center" vertical="center"/>
    </xf>
    <xf numFmtId="0" fontId="52" fillId="0" borderId="83" xfId="0" applyFont="1" applyFill="1" applyBorder="1" applyAlignment="1" applyProtection="1">
      <alignment horizontal="center" vertical="center" wrapText="1"/>
    </xf>
    <xf numFmtId="0" fontId="52" fillId="0" borderId="103" xfId="0" applyFont="1" applyFill="1" applyBorder="1" applyAlignment="1" applyProtection="1">
      <alignment horizontal="center" vertical="center" wrapText="1"/>
    </xf>
    <xf numFmtId="0" fontId="54" fillId="10" borderId="73" xfId="0" applyFont="1" applyFill="1" applyBorder="1" applyAlignment="1" applyProtection="1">
      <alignment vertical="center"/>
    </xf>
    <xf numFmtId="0" fontId="54" fillId="10" borderId="83" xfId="0" applyFont="1" applyFill="1" applyBorder="1" applyAlignment="1" applyProtection="1">
      <alignment vertical="center"/>
    </xf>
    <xf numFmtId="0" fontId="57" fillId="11" borderId="77" xfId="0" applyFont="1" applyFill="1" applyBorder="1" applyAlignment="1" applyProtection="1">
      <alignment horizontal="center" vertical="center" wrapText="1"/>
    </xf>
    <xf numFmtId="0" fontId="57" fillId="11" borderId="78" xfId="0" applyFont="1" applyFill="1" applyBorder="1" applyAlignment="1" applyProtection="1">
      <alignment horizontal="center" vertical="center"/>
    </xf>
    <xf numFmtId="0" fontId="54" fillId="2" borderId="0" xfId="0" applyFont="1" applyFill="1" applyBorder="1" applyAlignment="1" applyProtection="1">
      <alignment vertical="center"/>
    </xf>
    <xf numFmtId="0" fontId="43" fillId="2" borderId="101" xfId="0" applyFont="1" applyFill="1" applyBorder="1" applyAlignment="1" applyProtection="1">
      <protection locked="0"/>
    </xf>
    <xf numFmtId="0" fontId="23" fillId="2" borderId="0" xfId="0" applyFont="1" applyFill="1" applyAlignment="1" applyProtection="1"/>
    <xf numFmtId="0" fontId="0" fillId="0" borderId="0" xfId="0" applyAlignment="1"/>
    <xf numFmtId="0" fontId="46" fillId="2" borderId="0" xfId="0" applyFont="1" applyFill="1" applyAlignment="1" applyProtection="1">
      <alignment horizontal="left" vertical="top" wrapText="1"/>
    </xf>
    <xf numFmtId="0" fontId="57" fillId="10" borderId="76" xfId="0" applyFont="1" applyFill="1" applyBorder="1" applyAlignment="1" applyProtection="1">
      <alignment horizontal="center" vertical="center" wrapText="1"/>
    </xf>
    <xf numFmtId="0" fontId="57" fillId="10" borderId="75" xfId="0" applyFont="1" applyFill="1" applyBorder="1" applyAlignment="1" applyProtection="1">
      <alignment horizontal="center" vertical="center"/>
    </xf>
    <xf numFmtId="0" fontId="40" fillId="2" borderId="0" xfId="0" applyFont="1" applyFill="1" applyBorder="1" applyAlignment="1" applyProtection="1">
      <alignment horizontal="left" vertical="top"/>
    </xf>
    <xf numFmtId="0" fontId="35" fillId="0" borderId="0" xfId="0" applyFont="1" applyFill="1" applyBorder="1" applyAlignment="1">
      <alignment vertical="center"/>
    </xf>
    <xf numFmtId="0" fontId="39" fillId="14" borderId="67" xfId="0" applyFont="1" applyFill="1" applyBorder="1" applyAlignment="1">
      <alignment vertical="center"/>
    </xf>
    <xf numFmtId="0" fontId="56" fillId="0" borderId="67" xfId="0" applyFont="1" applyFill="1" applyBorder="1" applyAlignment="1" applyProtection="1">
      <alignment horizontal="left" vertical="top"/>
      <protection locked="0"/>
    </xf>
    <xf numFmtId="0" fontId="52" fillId="0" borderId="72" xfId="0" applyFont="1" applyFill="1" applyBorder="1" applyAlignment="1" applyProtection="1">
      <alignment horizontal="center" vertical="center"/>
    </xf>
    <xf numFmtId="0" fontId="52" fillId="0" borderId="67" xfId="0" applyFont="1" applyFill="1" applyBorder="1" applyAlignment="1" applyProtection="1">
      <alignment horizontal="center" vertical="center" wrapText="1"/>
    </xf>
    <xf numFmtId="14" fontId="43" fillId="2" borderId="101" xfId="0" applyNumberFormat="1" applyFont="1" applyFill="1" applyBorder="1" applyAlignment="1" applyProtection="1">
      <alignment horizontal="left"/>
      <protection locked="0"/>
    </xf>
    <xf numFmtId="0" fontId="43" fillId="2" borderId="101" xfId="0" applyFont="1" applyFill="1" applyBorder="1" applyAlignment="1" applyProtection="1">
      <alignment horizontal="left"/>
      <protection locked="0"/>
    </xf>
    <xf numFmtId="0" fontId="61" fillId="13" borderId="67" xfId="0" quotePrefix="1" applyFont="1" applyFill="1" applyBorder="1" applyAlignment="1" applyProtection="1">
      <alignment horizontal="center" vertical="center"/>
    </xf>
    <xf numFmtId="0" fontId="56" fillId="12" borderId="85" xfId="0" applyFont="1" applyFill="1" applyBorder="1" applyAlignment="1" applyProtection="1">
      <alignment vertical="top" wrapText="1"/>
    </xf>
    <xf numFmtId="0" fontId="56" fillId="12" borderId="85" xfId="0" applyFont="1" applyFill="1" applyBorder="1" applyAlignment="1" applyProtection="1">
      <alignment vertical="top"/>
    </xf>
    <xf numFmtId="0" fontId="57" fillId="10" borderId="74" xfId="0" applyFont="1" applyFill="1" applyBorder="1" applyAlignment="1" applyProtection="1">
      <alignment horizontal="center" vertical="center" wrapText="1"/>
    </xf>
    <xf numFmtId="0" fontId="57" fillId="10" borderId="74" xfId="0" applyFont="1" applyFill="1" applyBorder="1" applyAlignment="1" applyProtection="1">
      <alignment horizontal="center" vertical="center"/>
    </xf>
    <xf numFmtId="0" fontId="57" fillId="11" borderId="74" xfId="0" applyFont="1" applyFill="1" applyBorder="1" applyAlignment="1" applyProtection="1">
      <alignment horizontal="center" vertical="center" wrapText="1"/>
    </xf>
    <xf numFmtId="0" fontId="57" fillId="11" borderId="104" xfId="0" applyFont="1" applyFill="1" applyBorder="1" applyAlignment="1" applyProtection="1">
      <alignment horizontal="center" vertical="center"/>
    </xf>
    <xf numFmtId="0" fontId="33" fillId="2" borderId="0" xfId="0" applyFont="1" applyFill="1" applyBorder="1" applyAlignment="1" applyProtection="1">
      <alignment horizontal="left" vertical="top"/>
    </xf>
    <xf numFmtId="0" fontId="43" fillId="2" borderId="71" xfId="0" applyFont="1" applyFill="1" applyBorder="1" applyAlignment="1" applyProtection="1">
      <alignment horizontal="left"/>
      <protection locked="0"/>
    </xf>
    <xf numFmtId="1" fontId="43" fillId="2" borderId="72" xfId="0" applyNumberFormat="1" applyFont="1" applyFill="1" applyBorder="1" applyAlignment="1" applyProtection="1">
      <alignment horizontal="center"/>
      <protection locked="0"/>
    </xf>
    <xf numFmtId="0" fontId="40" fillId="2" borderId="0" xfId="0" applyFont="1" applyFill="1" applyBorder="1" applyAlignment="1" applyProtection="1">
      <alignment horizontal="left" indent="2"/>
    </xf>
    <xf numFmtId="0" fontId="37" fillId="0" borderId="0" xfId="0" applyFont="1" applyFill="1" applyBorder="1" applyAlignment="1" applyProtection="1">
      <alignment vertical="center"/>
    </xf>
    <xf numFmtId="0" fontId="35" fillId="0" borderId="0" xfId="0" applyFont="1" applyAlignment="1">
      <alignment vertical="center"/>
    </xf>
    <xf numFmtId="0" fontId="1" fillId="0" borderId="67" xfId="0" applyFont="1" applyBorder="1" applyAlignment="1">
      <alignment vertical="center"/>
    </xf>
    <xf numFmtId="0" fontId="42" fillId="2" borderId="0" xfId="0" applyFont="1" applyFill="1" applyBorder="1" applyAlignment="1" applyProtection="1">
      <alignment horizontal="center"/>
    </xf>
    <xf numFmtId="1" fontId="43" fillId="2" borderId="71" xfId="0" applyNumberFormat="1" applyFont="1" applyFill="1" applyBorder="1" applyAlignment="1" applyProtection="1">
      <alignment horizontal="center"/>
      <protection locked="0"/>
    </xf>
    <xf numFmtId="0" fontId="65" fillId="2" borderId="0" xfId="0" applyFont="1" applyFill="1" applyAlignment="1" applyProtection="1">
      <alignment horizontal="left" vertical="top" wrapText="1"/>
    </xf>
    <xf numFmtId="0" fontId="30" fillId="2" borderId="0" xfId="0" applyFont="1" applyFill="1" applyBorder="1" applyAlignment="1" applyProtection="1">
      <alignment horizontal="left" vertical="center" wrapText="1"/>
    </xf>
    <xf numFmtId="14" fontId="43" fillId="2" borderId="71" xfId="0" applyNumberFormat="1" applyFont="1" applyFill="1" applyBorder="1" applyAlignment="1" applyProtection="1">
      <alignment horizontal="left"/>
      <protection locked="0"/>
    </xf>
    <xf numFmtId="0" fontId="43" fillId="2" borderId="72" xfId="0" applyFont="1" applyFill="1" applyBorder="1" applyAlignment="1" applyProtection="1">
      <alignment horizontal="left"/>
      <protection locked="0"/>
    </xf>
    <xf numFmtId="0" fontId="57" fillId="11" borderId="90" xfId="0" applyFont="1" applyFill="1" applyBorder="1" applyAlignment="1" applyProtection="1">
      <alignment horizontal="center" vertical="center" wrapText="1"/>
    </xf>
    <xf numFmtId="0" fontId="57" fillId="11" borderId="88" xfId="0" applyFont="1" applyFill="1" applyBorder="1" applyAlignment="1" applyProtection="1">
      <alignment horizontal="center" vertical="center" wrapText="1"/>
    </xf>
    <xf numFmtId="0" fontId="57" fillId="11" borderId="91" xfId="0" applyFont="1" applyFill="1" applyBorder="1" applyAlignment="1" applyProtection="1">
      <alignment horizontal="center" vertical="center" wrapText="1"/>
    </xf>
    <xf numFmtId="0" fontId="40" fillId="2" borderId="0" xfId="0" applyFont="1" applyFill="1" applyAlignment="1" applyProtection="1">
      <alignment horizontal="left" indent="2"/>
    </xf>
    <xf numFmtId="0" fontId="41" fillId="0" borderId="0" xfId="0" applyFont="1" applyFill="1" applyBorder="1" applyAlignment="1" applyProtection="1">
      <alignment vertical="center"/>
    </xf>
    <xf numFmtId="0" fontId="1" fillId="0" borderId="0" xfId="0" applyFont="1" applyAlignment="1">
      <alignment vertical="center"/>
    </xf>
    <xf numFmtId="0" fontId="44" fillId="0" borderId="100" xfId="0" quotePrefix="1" applyFont="1" applyFill="1" applyBorder="1" applyAlignment="1" applyProtection="1">
      <alignment horizontal="left" vertical="center" wrapText="1"/>
    </xf>
    <xf numFmtId="0" fontId="44" fillId="0" borderId="101" xfId="0" quotePrefix="1" applyFont="1" applyFill="1" applyBorder="1" applyAlignment="1" applyProtection="1">
      <alignment horizontal="left" vertical="center" wrapText="1"/>
    </xf>
    <xf numFmtId="0" fontId="44" fillId="0" borderId="102" xfId="0" quotePrefix="1" applyFont="1" applyFill="1" applyBorder="1" applyAlignment="1" applyProtection="1">
      <alignment horizontal="left" vertical="center" wrapText="1"/>
    </xf>
    <xf numFmtId="0" fontId="44" fillId="13" borderId="10" xfId="0" quotePrefix="1" applyFont="1" applyFill="1" applyBorder="1" applyAlignment="1" applyProtection="1">
      <alignment horizontal="left" vertical="center" wrapText="1"/>
    </xf>
    <xf numFmtId="0" fontId="44" fillId="13" borderId="0" xfId="0" quotePrefix="1" applyFont="1" applyFill="1" applyBorder="1" applyAlignment="1" applyProtection="1">
      <alignment horizontal="left" vertical="center" wrapText="1"/>
    </xf>
    <xf numFmtId="0" fontId="44" fillId="13" borderId="8" xfId="0" quotePrefix="1" applyFont="1" applyFill="1" applyBorder="1" applyAlignment="1" applyProtection="1">
      <alignment horizontal="left" vertical="center" wrapText="1"/>
    </xf>
    <xf numFmtId="0" fontId="44" fillId="13" borderId="10" xfId="0" quotePrefix="1" applyFont="1" applyFill="1" applyBorder="1" applyAlignment="1" applyProtection="1">
      <alignment horizontal="center" vertical="center" wrapText="1"/>
    </xf>
    <xf numFmtId="0" fontId="44" fillId="13" borderId="0" xfId="0" quotePrefix="1" applyFont="1" applyFill="1" applyBorder="1" applyAlignment="1" applyProtection="1">
      <alignment horizontal="center" vertical="center" wrapText="1"/>
    </xf>
    <xf numFmtId="0" fontId="44" fillId="13" borderId="8" xfId="0" quotePrefix="1" applyFont="1" applyFill="1" applyBorder="1" applyAlignment="1" applyProtection="1">
      <alignment horizontal="center" vertical="center" wrapText="1"/>
    </xf>
    <xf numFmtId="0" fontId="56" fillId="12" borderId="73" xfId="0" applyFont="1" applyFill="1" applyBorder="1" applyAlignment="1" applyProtection="1">
      <alignment vertical="top" wrapText="1"/>
    </xf>
    <xf numFmtId="0" fontId="57" fillId="11" borderId="93" xfId="0" applyFont="1" applyFill="1" applyBorder="1" applyAlignment="1" applyProtection="1">
      <alignment horizontal="center" vertical="center" wrapText="1"/>
    </xf>
    <xf numFmtId="0" fontId="57" fillId="11" borderId="89" xfId="0" applyFont="1" applyFill="1" applyBorder="1" applyAlignment="1" applyProtection="1">
      <alignment horizontal="center" vertical="center" wrapText="1"/>
    </xf>
    <xf numFmtId="0" fontId="54" fillId="0" borderId="0" xfId="0" applyFont="1" applyFill="1" applyBorder="1" applyAlignment="1">
      <alignment horizontal="left" vertical="top"/>
    </xf>
    <xf numFmtId="0" fontId="1" fillId="0" borderId="0" xfId="0" applyFont="1" applyBorder="1" applyAlignment="1"/>
    <xf numFmtId="0" fontId="1" fillId="0" borderId="0" xfId="0" applyFont="1" applyAlignment="1"/>
    <xf numFmtId="0" fontId="47" fillId="0" borderId="73" xfId="0" applyFont="1" applyBorder="1" applyAlignment="1" applyProtection="1">
      <alignment horizontal="left" vertical="top"/>
      <protection locked="0"/>
    </xf>
    <xf numFmtId="0" fontId="47" fillId="0" borderId="67" xfId="0" applyFont="1" applyBorder="1" applyAlignment="1" applyProtection="1">
      <protection locked="0"/>
    </xf>
    <xf numFmtId="0" fontId="1" fillId="0" borderId="0" xfId="0" applyFont="1" applyFill="1" applyBorder="1" applyAlignment="1">
      <alignment horizontal="left" vertical="top"/>
    </xf>
    <xf numFmtId="0" fontId="1" fillId="0" borderId="0" xfId="0" applyFont="1" applyFill="1" applyBorder="1" applyAlignment="1"/>
    <xf numFmtId="0" fontId="44" fillId="2" borderId="85" xfId="0" applyFont="1" applyFill="1" applyBorder="1" applyAlignment="1" applyProtection="1">
      <alignment horizontal="left" vertical="center" wrapText="1"/>
    </xf>
    <xf numFmtId="0" fontId="44" fillId="2" borderId="98" xfId="0" applyFont="1" applyFill="1" applyBorder="1" applyAlignment="1" applyProtection="1">
      <alignment horizontal="left" vertical="center" wrapText="1"/>
    </xf>
    <xf numFmtId="0" fontId="44" fillId="2" borderId="99" xfId="0" applyFont="1" applyFill="1" applyBorder="1" applyAlignment="1" applyProtection="1">
      <alignment horizontal="left" vertical="center" wrapText="1"/>
    </xf>
    <xf numFmtId="0" fontId="41" fillId="14" borderId="0" xfId="0" applyFont="1" applyFill="1" applyBorder="1" applyAlignment="1" applyProtection="1">
      <alignment vertical="center"/>
    </xf>
    <xf numFmtId="0" fontId="48" fillId="2" borderId="0" xfId="0" applyFont="1" applyFill="1" applyBorder="1" applyAlignment="1" applyProtection="1">
      <alignment horizontal="left" vertical="top" wrapText="1"/>
    </xf>
    <xf numFmtId="0" fontId="1" fillId="0" borderId="0" xfId="0" applyFont="1" applyFill="1" applyBorder="1" applyAlignment="1">
      <alignment vertical="center"/>
    </xf>
    <xf numFmtId="0" fontId="56" fillId="12" borderId="92" xfId="0" applyFont="1" applyFill="1" applyBorder="1" applyAlignment="1" applyProtection="1">
      <alignment vertical="top"/>
    </xf>
    <xf numFmtId="0" fontId="57" fillId="11" borderId="95" xfId="0" applyFont="1" applyFill="1" applyBorder="1" applyAlignment="1" applyProtection="1">
      <alignment horizontal="center" vertical="center" wrapText="1"/>
    </xf>
    <xf numFmtId="0" fontId="57" fillId="11" borderId="96" xfId="0" applyFont="1" applyFill="1" applyBorder="1" applyAlignment="1" applyProtection="1">
      <alignment horizontal="center" vertical="center" wrapText="1"/>
    </xf>
    <xf numFmtId="0" fontId="57" fillId="10" borderId="67" xfId="0" applyFont="1" applyFill="1" applyBorder="1" applyAlignment="1" applyProtection="1">
      <alignment horizontal="center" vertical="center"/>
    </xf>
    <xf numFmtId="0" fontId="22" fillId="5" borderId="33"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34" xfId="0" applyFont="1" applyFill="1" applyBorder="1" applyAlignment="1">
      <alignment horizontal="center" vertical="center"/>
    </xf>
    <xf numFmtId="0" fontId="22" fillId="5" borderId="0" xfId="0" applyFont="1" applyFill="1" applyAlignment="1">
      <alignment horizontal="center" vertical="center"/>
    </xf>
  </cellXfs>
  <cellStyles count="2">
    <cellStyle name="Currency" xfId="1" builtinId="4"/>
    <cellStyle name="Normal" xfId="0" builtinId="0"/>
  </cellStyles>
  <dxfs count="19">
    <dxf>
      <font>
        <color rgb="FF5CA038"/>
      </font>
    </dxf>
    <dxf>
      <font>
        <color rgb="FF5CA038"/>
      </font>
    </dxf>
    <dxf>
      <font>
        <color rgb="FFF6F6F6"/>
      </font>
    </dxf>
    <dxf>
      <font>
        <color rgb="FFF6F6F6"/>
      </font>
    </dxf>
    <dxf>
      <font>
        <color rgb="FF5CA038"/>
      </font>
    </dxf>
    <dxf>
      <font>
        <color rgb="FF5CA038"/>
      </font>
    </dxf>
    <dxf>
      <font>
        <color theme="0"/>
      </font>
    </dxf>
    <dxf>
      <font>
        <color theme="0"/>
      </font>
    </dxf>
    <dxf>
      <font>
        <color rgb="FFFF0000"/>
      </font>
    </dxf>
    <dxf>
      <font>
        <color theme="0"/>
      </font>
    </dxf>
    <dxf>
      <font>
        <color theme="0"/>
      </font>
    </dxf>
    <dxf>
      <font>
        <color theme="0"/>
      </font>
    </dxf>
    <dxf>
      <font>
        <color rgb="FFF6F6F6"/>
      </font>
    </dxf>
    <dxf>
      <font>
        <color rgb="FFF6F6F6"/>
      </font>
    </dxf>
    <dxf>
      <font>
        <color theme="0"/>
      </font>
    </dxf>
    <dxf>
      <font>
        <color theme="0"/>
      </font>
    </dxf>
    <dxf>
      <font>
        <color rgb="FF5CA038"/>
      </font>
    </dxf>
    <dxf>
      <font>
        <color rgb="FF5CA038"/>
      </font>
    </dxf>
    <dxf>
      <font>
        <color rgb="FFFF0000"/>
      </font>
    </dxf>
  </dxfs>
  <tableStyles count="0" defaultTableStyle="TableStyleMedium9" defaultPivotStyle="PivotStyleLight16"/>
  <colors>
    <mruColors>
      <color rgb="FFF7941E"/>
      <color rgb="FF5CA038"/>
      <color rgb="FFF6F6F6"/>
      <color rgb="FF414042"/>
      <color rgb="FFFFF1E2"/>
      <color rgb="FF7AAE57"/>
      <color rgb="FF3C92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85725</xdr:rowOff>
    </xdr:from>
    <xdr:to>
      <xdr:col>1</xdr:col>
      <xdr:colOff>390525</xdr:colOff>
      <xdr:row>0</xdr:row>
      <xdr:rowOff>714375</xdr:rowOff>
    </xdr:to>
    <xdr:pic>
      <xdr:nvPicPr>
        <xdr:cNvPr id="5277" name="Picture 1" descr="CoPowerlogo_RGB_onwhite282x97.jpg">
          <a:extLst>
            <a:ext uri="{FF2B5EF4-FFF2-40B4-BE49-F238E27FC236}">
              <a16:creationId xmlns:a16="http://schemas.microsoft.com/office/drawing/2014/main" id="{00000000-0008-0000-0000-00009D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725"/>
          <a:ext cx="20764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1257300</xdr:colOff>
      <xdr:row>0</xdr:row>
      <xdr:rowOff>0</xdr:rowOff>
    </xdr:from>
    <xdr:to>
      <xdr:col>5</xdr:col>
      <xdr:colOff>1609725</xdr:colOff>
      <xdr:row>0</xdr:row>
      <xdr:rowOff>714375</xdr:rowOff>
    </xdr:to>
    <xdr:pic>
      <xdr:nvPicPr>
        <xdr:cNvPr id="5278" name="Picture 2" descr="LandmarkHealthplan-Horiz-Logo-CMYK">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410" t="8707" r="6410" b="14369"/>
        <a:stretch>
          <a:fillRect/>
        </a:stretch>
      </xdr:blipFill>
      <xdr:spPr bwMode="auto">
        <a:xfrm>
          <a:off x="8001000" y="0"/>
          <a:ext cx="20383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952500</xdr:colOff>
      <xdr:row>1</xdr:row>
      <xdr:rowOff>9525</xdr:rowOff>
    </xdr:from>
    <xdr:to>
      <xdr:col>6</xdr:col>
      <xdr:colOff>981075</xdr:colOff>
      <xdr:row>2</xdr:row>
      <xdr:rowOff>9525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3371850" y="942975"/>
          <a:ext cx="56197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en-US" sz="1200" b="0" i="0">
              <a:solidFill>
                <a:srgbClr val="414042"/>
              </a:solidFill>
              <a:latin typeface="Arial" panose="020B0604020202020204" pitchFamily="34" charset="0"/>
              <a:ea typeface="Open Sans" panose="020B0606030504020204" pitchFamily="34" charset="0"/>
              <a:cs typeface="Arial" panose="020B0604020202020204" pitchFamily="34" charset="0"/>
            </a:rPr>
            <a:t>Rates valid</a:t>
          </a:r>
          <a:r>
            <a:rPr lang="en-US" sz="1200" b="0" i="0" baseline="0">
              <a:solidFill>
                <a:srgbClr val="414042"/>
              </a:solidFill>
              <a:latin typeface="Arial" panose="020B0604020202020204" pitchFamily="34" charset="0"/>
              <a:ea typeface="Open Sans" panose="020B0606030504020204" pitchFamily="34" charset="0"/>
              <a:cs typeface="Arial" panose="020B0604020202020204" pitchFamily="34" charset="0"/>
            </a:rPr>
            <a:t> from 1/01/2020 through 5/31/2020</a:t>
          </a:r>
          <a:endParaRPr lang="en-US" sz="1200" b="0" i="0">
            <a:solidFill>
              <a:srgbClr val="414042"/>
            </a:solidFill>
            <a:latin typeface="Arial" panose="020B0604020202020204" pitchFamily="34" charset="0"/>
            <a:ea typeface="Open Sans" panose="020B0606030504020204" pitchFamily="34" charset="0"/>
            <a:cs typeface="Arial" panose="020B0604020202020204" pitchFamily="34" charset="0"/>
          </a:endParaRPr>
        </a:p>
      </xdr:txBody>
    </xdr:sp>
    <xdr:clientData/>
  </xdr:twoCellAnchor>
  <xdr:twoCellAnchor editAs="absolute">
    <xdr:from>
      <xdr:col>0</xdr:col>
      <xdr:colOff>104775</xdr:colOff>
      <xdr:row>0</xdr:row>
      <xdr:rowOff>222479</xdr:rowOff>
    </xdr:from>
    <xdr:to>
      <xdr:col>1</xdr:col>
      <xdr:colOff>1117997</xdr:colOff>
      <xdr:row>0</xdr:row>
      <xdr:rowOff>739545</xdr:rowOff>
    </xdr:to>
    <xdr:pic>
      <xdr:nvPicPr>
        <xdr:cNvPr id="15" name="Picture 5">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222479"/>
          <a:ext cx="2251472" cy="517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0</xdr:row>
      <xdr:rowOff>28575</xdr:rowOff>
    </xdr:from>
    <xdr:to>
      <xdr:col>7</xdr:col>
      <xdr:colOff>14351</xdr:colOff>
      <xdr:row>0</xdr:row>
      <xdr:rowOff>917575</xdr:rowOff>
    </xdr:to>
    <xdr:pic>
      <xdr:nvPicPr>
        <xdr:cNvPr id="16" name="Picture 6" descr="LandmarkHealthplan-Horiz-Logo-CMYK">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410" t="8707" r="6410" b="14369"/>
        <a:stretch>
          <a:fillRect/>
        </a:stretch>
      </xdr:blipFill>
      <xdr:spPr bwMode="auto">
        <a:xfrm>
          <a:off x="6515100" y="28575"/>
          <a:ext cx="2500376"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657225</xdr:colOff>
      <xdr:row>1</xdr:row>
      <xdr:rowOff>28575</xdr:rowOff>
    </xdr:from>
    <xdr:to>
      <xdr:col>13</xdr:col>
      <xdr:colOff>190512</xdr:colOff>
      <xdr:row>1</xdr:row>
      <xdr:rowOff>266700</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7858125" y="923925"/>
          <a:ext cx="490538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en-US" sz="1200" b="0" i="0">
              <a:solidFill>
                <a:srgbClr val="414042"/>
              </a:solidFill>
              <a:latin typeface="Arial" panose="020B0604020202020204" pitchFamily="34" charset="0"/>
              <a:ea typeface="Open Sans" panose="020B0606030504020204" pitchFamily="34" charset="0"/>
              <a:cs typeface="Arial" panose="020B0604020202020204" pitchFamily="34" charset="0"/>
            </a:rPr>
            <a:t>Rates valid from 1/01/2020</a:t>
          </a:r>
          <a:r>
            <a:rPr lang="en-US" sz="1200" b="0" i="0" baseline="0">
              <a:solidFill>
                <a:srgbClr val="414042"/>
              </a:solidFill>
              <a:latin typeface="Arial" panose="020B0604020202020204" pitchFamily="34" charset="0"/>
              <a:ea typeface="Open Sans" panose="020B0606030504020204" pitchFamily="34" charset="0"/>
              <a:cs typeface="Arial" panose="020B0604020202020204" pitchFamily="34" charset="0"/>
            </a:rPr>
            <a:t> through 5/31/2020</a:t>
          </a:r>
          <a:endParaRPr lang="en-US" sz="1200" b="0" i="0">
            <a:solidFill>
              <a:srgbClr val="414042"/>
            </a:solidFill>
            <a:latin typeface="Arial" panose="020B0604020202020204" pitchFamily="34" charset="0"/>
            <a:ea typeface="Open Sans" panose="020B0606030504020204" pitchFamily="34" charset="0"/>
            <a:cs typeface="Arial" panose="020B0604020202020204" pitchFamily="34" charset="0"/>
          </a:endParaRPr>
        </a:p>
      </xdr:txBody>
    </xdr:sp>
    <xdr:clientData/>
  </xdr:twoCellAnchor>
  <xdr:twoCellAnchor editAs="oneCell">
    <xdr:from>
      <xdr:col>10</xdr:col>
      <xdr:colOff>723900</xdr:colOff>
      <xdr:row>0</xdr:row>
      <xdr:rowOff>0</xdr:rowOff>
    </xdr:from>
    <xdr:to>
      <xdr:col>13</xdr:col>
      <xdr:colOff>76200</xdr:colOff>
      <xdr:row>0</xdr:row>
      <xdr:rowOff>714375</xdr:rowOff>
    </xdr:to>
    <xdr:pic>
      <xdr:nvPicPr>
        <xdr:cNvPr id="14" name="Picture 6" descr="LandmarkHealthplan-Horiz-Logo-CMYK">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410" t="8707" r="6410" b="14369"/>
        <a:stretch>
          <a:fillRect/>
        </a:stretch>
      </xdr:blipFill>
      <xdr:spPr bwMode="auto">
        <a:xfrm>
          <a:off x="10610850" y="0"/>
          <a:ext cx="20383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104775</xdr:colOff>
      <xdr:row>0</xdr:row>
      <xdr:rowOff>200025</xdr:rowOff>
    </xdr:from>
    <xdr:to>
      <xdr:col>1</xdr:col>
      <xdr:colOff>1117997</xdr:colOff>
      <xdr:row>0</xdr:row>
      <xdr:rowOff>717091</xdr:rowOff>
    </xdr:to>
    <xdr:pic>
      <xdr:nvPicPr>
        <xdr:cNvPr id="8" name="Picture 5">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04775" y="200025"/>
          <a:ext cx="2251472" cy="517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K62"/>
  <sheetViews>
    <sheetView zoomScaleNormal="100" workbookViewId="0">
      <selection activeCell="A3" sqref="A3:C3"/>
    </sheetView>
  </sheetViews>
  <sheetFormatPr defaultColWidth="9.140625" defaultRowHeight="21.95" customHeight="1"/>
  <cols>
    <col min="1" max="6" width="25.28515625" style="4" customWidth="1"/>
    <col min="7" max="16384" width="9.140625" style="4"/>
  </cols>
  <sheetData>
    <row r="1" spans="1:6" ht="64.5" customHeight="1" thickBot="1">
      <c r="B1" s="209" t="s">
        <v>201</v>
      </c>
      <c r="C1" s="209"/>
      <c r="D1" s="209"/>
      <c r="E1" s="209"/>
      <c r="F1" s="209"/>
    </row>
    <row r="2" spans="1:6" s="2" customFormat="1" ht="27.95" customHeight="1">
      <c r="A2" s="171" t="s">
        <v>197</v>
      </c>
      <c r="B2" s="172"/>
      <c r="C2" s="172"/>
      <c r="D2" s="172"/>
      <c r="E2" s="172"/>
      <c r="F2" s="173"/>
    </row>
    <row r="3" spans="1:6" s="37" customFormat="1" ht="21" customHeight="1" thickBot="1">
      <c r="A3" s="184" t="s">
        <v>196</v>
      </c>
      <c r="B3" s="175"/>
      <c r="C3" s="185"/>
      <c r="D3" s="174" t="s">
        <v>195</v>
      </c>
      <c r="E3" s="175"/>
      <c r="F3" s="176"/>
    </row>
    <row r="4" spans="1:6" s="11" customFormat="1" ht="51" customHeight="1" thickBot="1">
      <c r="A4" s="186" t="s">
        <v>198</v>
      </c>
      <c r="B4" s="182"/>
      <c r="C4" s="187"/>
      <c r="D4" s="181" t="s">
        <v>199</v>
      </c>
      <c r="E4" s="182"/>
      <c r="F4" s="183"/>
    </row>
    <row r="5" spans="1:6" s="3" customFormat="1" ht="15">
      <c r="A5" s="9"/>
      <c r="B5" s="9"/>
      <c r="C5" s="9"/>
      <c r="D5" s="9"/>
      <c r="E5" s="9"/>
      <c r="F5" s="9"/>
    </row>
    <row r="6" spans="1:6" s="2" customFormat="1" ht="27.95" hidden="1" customHeight="1" thickBot="1">
      <c r="A6" s="210" t="s">
        <v>155</v>
      </c>
      <c r="B6" s="211"/>
      <c r="C6" s="211"/>
      <c r="D6" s="211"/>
      <c r="E6" s="211"/>
      <c r="F6" s="212"/>
    </row>
    <row r="7" spans="1:6" s="37" customFormat="1" ht="21" hidden="1" customHeight="1" thickBot="1">
      <c r="A7" s="191" t="s">
        <v>108</v>
      </c>
      <c r="B7" s="192"/>
      <c r="C7" s="193"/>
      <c r="D7" s="194" t="s">
        <v>104</v>
      </c>
      <c r="E7" s="192"/>
      <c r="F7" s="195"/>
    </row>
    <row r="8" spans="1:6" s="11" customFormat="1" ht="21" hidden="1" customHeight="1">
      <c r="A8" s="26" t="s">
        <v>5</v>
      </c>
      <c r="B8" s="16"/>
      <c r="C8" s="27"/>
      <c r="D8" s="15" t="s">
        <v>11</v>
      </c>
      <c r="E8" s="16" t="s">
        <v>111</v>
      </c>
      <c r="F8" s="17" t="s">
        <v>15</v>
      </c>
    </row>
    <row r="9" spans="1:6" s="11" customFormat="1" ht="21" hidden="1" customHeight="1">
      <c r="A9" s="213" t="s">
        <v>6</v>
      </c>
      <c r="B9" s="214"/>
      <c r="C9" s="215"/>
      <c r="D9" s="21" t="s">
        <v>12</v>
      </c>
      <c r="E9" s="19" t="s">
        <v>9</v>
      </c>
      <c r="F9" s="22" t="s">
        <v>16</v>
      </c>
    </row>
    <row r="10" spans="1:6" s="11" customFormat="1" ht="21" hidden="1" customHeight="1">
      <c r="A10" s="196"/>
      <c r="B10" s="197"/>
      <c r="C10" s="198"/>
      <c r="D10" s="21" t="s">
        <v>109</v>
      </c>
      <c r="E10" s="19" t="s">
        <v>8</v>
      </c>
      <c r="F10" s="22" t="s">
        <v>14</v>
      </c>
    </row>
    <row r="11" spans="1:6" s="11" customFormat="1" ht="21" hidden="1" customHeight="1" thickBot="1">
      <c r="A11" s="216"/>
      <c r="B11" s="217"/>
      <c r="C11" s="218"/>
      <c r="D11" s="21" t="s">
        <v>110</v>
      </c>
      <c r="E11" s="19" t="s">
        <v>7</v>
      </c>
      <c r="F11" s="22" t="s">
        <v>10</v>
      </c>
    </row>
    <row r="12" spans="1:6" s="37" customFormat="1" ht="21" hidden="1" customHeight="1" thickBot="1">
      <c r="A12" s="191" t="s">
        <v>105</v>
      </c>
      <c r="B12" s="192"/>
      <c r="C12" s="193"/>
      <c r="D12" s="194" t="s">
        <v>106</v>
      </c>
      <c r="E12" s="192"/>
      <c r="F12" s="195"/>
    </row>
    <row r="13" spans="1:6" s="11" customFormat="1" ht="21" hidden="1" customHeight="1">
      <c r="A13" s="12" t="s">
        <v>112</v>
      </c>
      <c r="B13" s="13" t="s">
        <v>13</v>
      </c>
      <c r="C13" s="14" t="s">
        <v>129</v>
      </c>
      <c r="D13" s="15" t="s">
        <v>138</v>
      </c>
      <c r="E13" s="16" t="s">
        <v>144</v>
      </c>
      <c r="F13" s="17" t="s">
        <v>150</v>
      </c>
    </row>
    <row r="14" spans="1:6" s="11" customFormat="1" ht="21" hidden="1" customHeight="1">
      <c r="A14" s="18" t="s">
        <v>113</v>
      </c>
      <c r="B14" s="19" t="s">
        <v>121</v>
      </c>
      <c r="C14" s="20" t="s">
        <v>130</v>
      </c>
      <c r="D14" s="21" t="s">
        <v>139</v>
      </c>
      <c r="E14" s="19" t="s">
        <v>145</v>
      </c>
      <c r="F14" s="22" t="s">
        <v>151</v>
      </c>
    </row>
    <row r="15" spans="1:6" s="11" customFormat="1" ht="21" hidden="1" customHeight="1">
      <c r="A15" s="18" t="s">
        <v>114</v>
      </c>
      <c r="B15" s="19" t="s">
        <v>123</v>
      </c>
      <c r="C15" s="20" t="s">
        <v>131</v>
      </c>
      <c r="D15" s="21" t="s">
        <v>140</v>
      </c>
      <c r="E15" s="19" t="s">
        <v>146</v>
      </c>
      <c r="F15" s="22" t="s">
        <v>152</v>
      </c>
    </row>
    <row r="16" spans="1:6" s="11" customFormat="1" ht="21" hidden="1" customHeight="1">
      <c r="A16" s="18" t="s">
        <v>115</v>
      </c>
      <c r="B16" s="19" t="s">
        <v>122</v>
      </c>
      <c r="C16" s="20" t="s">
        <v>132</v>
      </c>
      <c r="D16" s="21" t="s">
        <v>141</v>
      </c>
      <c r="E16" s="19" t="s">
        <v>147</v>
      </c>
      <c r="F16" s="22" t="s">
        <v>153</v>
      </c>
    </row>
    <row r="17" spans="1:11" s="11" customFormat="1" ht="21" hidden="1" customHeight="1">
      <c r="A17" s="18" t="s">
        <v>116</v>
      </c>
      <c r="B17" s="19" t="s">
        <v>124</v>
      </c>
      <c r="C17" s="20" t="s">
        <v>133</v>
      </c>
      <c r="D17" s="21" t="s">
        <v>142</v>
      </c>
      <c r="E17" s="19" t="s">
        <v>148</v>
      </c>
      <c r="F17" s="22" t="s">
        <v>154</v>
      </c>
    </row>
    <row r="18" spans="1:11" s="11" customFormat="1" ht="21" hidden="1" customHeight="1">
      <c r="A18" s="18" t="s">
        <v>117</v>
      </c>
      <c r="B18" s="19" t="s">
        <v>125</v>
      </c>
      <c r="C18" s="20" t="s">
        <v>134</v>
      </c>
      <c r="D18" s="21" t="s">
        <v>143</v>
      </c>
      <c r="E18" s="19" t="s">
        <v>149</v>
      </c>
      <c r="F18" s="22"/>
    </row>
    <row r="19" spans="1:11" s="11" customFormat="1" ht="21" hidden="1" customHeight="1">
      <c r="A19" s="18" t="s">
        <v>118</v>
      </c>
      <c r="B19" s="19" t="s">
        <v>126</v>
      </c>
      <c r="C19" s="20" t="s">
        <v>135</v>
      </c>
      <c r="D19" s="21"/>
      <c r="E19" s="19"/>
      <c r="F19" s="22"/>
    </row>
    <row r="20" spans="1:11" s="11" customFormat="1" ht="21" hidden="1" customHeight="1">
      <c r="A20" s="18" t="s">
        <v>119</v>
      </c>
      <c r="B20" s="19" t="s">
        <v>127</v>
      </c>
      <c r="C20" s="20" t="s">
        <v>136</v>
      </c>
      <c r="D20" s="21"/>
      <c r="E20" s="19"/>
      <c r="F20" s="22"/>
    </row>
    <row r="21" spans="1:11" s="11" customFormat="1" ht="21" hidden="1" customHeight="1" thickBot="1">
      <c r="A21" s="23" t="s">
        <v>120</v>
      </c>
      <c r="B21" s="24" t="s">
        <v>128</v>
      </c>
      <c r="C21" s="25" t="s">
        <v>137</v>
      </c>
      <c r="D21" s="188"/>
      <c r="E21" s="189"/>
      <c r="F21" s="190"/>
    </row>
    <row r="22" spans="1:11" s="3" customFormat="1" ht="15">
      <c r="A22" s="9"/>
      <c r="B22" s="9"/>
      <c r="C22" s="9"/>
      <c r="D22" s="9"/>
      <c r="E22" s="9"/>
      <c r="F22" s="9"/>
    </row>
    <row r="23" spans="1:11" s="2" customFormat="1" ht="27.95" hidden="1" customHeight="1" thickBot="1">
      <c r="A23" s="171" t="s">
        <v>97</v>
      </c>
      <c r="B23" s="172"/>
      <c r="C23" s="172"/>
      <c r="D23" s="172"/>
      <c r="E23" s="172"/>
      <c r="F23" s="173"/>
    </row>
    <row r="24" spans="1:11" s="2" customFormat="1" ht="21" hidden="1" customHeight="1" thickBot="1">
      <c r="A24" s="199" t="s">
        <v>72</v>
      </c>
      <c r="B24" s="200"/>
      <c r="C24" s="200"/>
      <c r="D24" s="200"/>
      <c r="E24" s="200"/>
      <c r="F24" s="201"/>
      <c r="G24" s="42"/>
      <c r="H24" s="42"/>
      <c r="I24" s="42"/>
      <c r="J24" s="42"/>
      <c r="K24" s="42"/>
    </row>
    <row r="25" spans="1:11" s="5" customFormat="1" ht="38.1" hidden="1" customHeight="1">
      <c r="A25" s="219" t="s">
        <v>191</v>
      </c>
      <c r="B25" s="202"/>
      <c r="C25" s="10" t="s">
        <v>22</v>
      </c>
      <c r="D25" s="202" t="s">
        <v>30</v>
      </c>
      <c r="E25" s="202"/>
      <c r="F25" s="28" t="s">
        <v>35</v>
      </c>
      <c r="G25" s="220"/>
      <c r="H25" s="220"/>
      <c r="I25" s="220"/>
      <c r="J25" s="220"/>
      <c r="K25" s="220"/>
    </row>
    <row r="26" spans="1:11" s="5" customFormat="1" ht="38.1" hidden="1" customHeight="1">
      <c r="A26" s="177" t="s">
        <v>190</v>
      </c>
      <c r="B26" s="178"/>
      <c r="C26" s="7" t="s">
        <v>23</v>
      </c>
      <c r="D26" s="178" t="s">
        <v>31</v>
      </c>
      <c r="E26" s="178"/>
      <c r="F26" s="29" t="s">
        <v>36</v>
      </c>
      <c r="G26" s="221"/>
      <c r="H26" s="221"/>
      <c r="I26" s="221"/>
      <c r="J26" s="221"/>
      <c r="K26" s="221"/>
    </row>
    <row r="27" spans="1:11" s="5" customFormat="1" ht="38.1" hidden="1" customHeight="1">
      <c r="A27" s="179" t="s">
        <v>17</v>
      </c>
      <c r="B27" s="180"/>
      <c r="C27" s="8" t="s">
        <v>24</v>
      </c>
      <c r="D27" s="180" t="s">
        <v>98</v>
      </c>
      <c r="E27" s="180"/>
      <c r="F27" s="30" t="s">
        <v>189</v>
      </c>
      <c r="G27" s="221"/>
      <c r="H27" s="221"/>
      <c r="I27" s="221"/>
      <c r="J27" s="221"/>
      <c r="K27" s="221"/>
    </row>
    <row r="28" spans="1:11" s="5" customFormat="1" ht="38.1" hidden="1" customHeight="1">
      <c r="A28" s="177" t="s">
        <v>18</v>
      </c>
      <c r="B28" s="178"/>
      <c r="C28" s="7">
        <v>7521</v>
      </c>
      <c r="D28" s="178" t="s">
        <v>188</v>
      </c>
      <c r="E28" s="178"/>
      <c r="F28" s="29" t="s">
        <v>37</v>
      </c>
      <c r="G28" s="221"/>
      <c r="H28" s="221"/>
      <c r="I28" s="221"/>
      <c r="J28" s="221"/>
      <c r="K28" s="221"/>
    </row>
    <row r="29" spans="1:11" s="5" customFormat="1" ht="38.1" hidden="1" customHeight="1">
      <c r="A29" s="179" t="s">
        <v>96</v>
      </c>
      <c r="B29" s="180"/>
      <c r="C29" s="8" t="s">
        <v>25</v>
      </c>
      <c r="D29" s="180" t="s">
        <v>187</v>
      </c>
      <c r="E29" s="180"/>
      <c r="F29" s="30" t="s">
        <v>38</v>
      </c>
      <c r="G29" s="43"/>
      <c r="H29" s="43"/>
      <c r="I29" s="43"/>
      <c r="J29" s="43"/>
      <c r="K29" s="43"/>
    </row>
    <row r="30" spans="1:11" s="6" customFormat="1" ht="38.1" hidden="1" customHeight="1">
      <c r="A30" s="177" t="s">
        <v>19</v>
      </c>
      <c r="B30" s="178"/>
      <c r="C30" s="7" t="s">
        <v>26</v>
      </c>
      <c r="D30" s="178" t="s">
        <v>32</v>
      </c>
      <c r="E30" s="178"/>
      <c r="F30" s="29" t="s">
        <v>39</v>
      </c>
      <c r="G30" s="221"/>
      <c r="H30" s="221"/>
      <c r="I30" s="221"/>
      <c r="J30" s="221"/>
      <c r="K30" s="221"/>
    </row>
    <row r="31" spans="1:11" s="6" customFormat="1" ht="38.1" hidden="1" customHeight="1">
      <c r="A31" s="179" t="s">
        <v>186</v>
      </c>
      <c r="B31" s="180"/>
      <c r="C31" s="8" t="s">
        <v>27</v>
      </c>
      <c r="D31" s="180" t="s">
        <v>185</v>
      </c>
      <c r="E31" s="180"/>
      <c r="F31" s="30" t="s">
        <v>40</v>
      </c>
      <c r="G31" s="221"/>
      <c r="H31" s="221"/>
      <c r="I31" s="221"/>
      <c r="J31" s="221"/>
      <c r="K31" s="221"/>
    </row>
    <row r="32" spans="1:11" s="6" customFormat="1" ht="38.1" hidden="1" customHeight="1">
      <c r="A32" s="177" t="s">
        <v>20</v>
      </c>
      <c r="B32" s="178"/>
      <c r="C32" s="7" t="s">
        <v>28</v>
      </c>
      <c r="D32" s="178" t="s">
        <v>33</v>
      </c>
      <c r="E32" s="178"/>
      <c r="F32" s="29">
        <v>7383</v>
      </c>
      <c r="G32" s="221"/>
      <c r="H32" s="221"/>
      <c r="I32" s="221"/>
      <c r="J32" s="221"/>
      <c r="K32" s="221"/>
    </row>
    <row r="33" spans="1:11" s="6" customFormat="1" ht="38.1" hidden="1" customHeight="1">
      <c r="A33" s="179" t="s">
        <v>21</v>
      </c>
      <c r="B33" s="180"/>
      <c r="C33" s="8" t="s">
        <v>29</v>
      </c>
      <c r="D33" s="180" t="s">
        <v>34</v>
      </c>
      <c r="E33" s="180"/>
      <c r="F33" s="30">
        <v>7384</v>
      </c>
      <c r="G33" s="221"/>
      <c r="H33" s="221"/>
      <c r="I33" s="221"/>
      <c r="J33" s="221"/>
      <c r="K33" s="221"/>
    </row>
    <row r="34" spans="1:11" s="5" customFormat="1" ht="26.1" hidden="1" customHeight="1">
      <c r="A34" s="177" t="s">
        <v>41</v>
      </c>
      <c r="B34" s="178"/>
      <c r="C34" s="7" t="s">
        <v>47</v>
      </c>
      <c r="D34" s="178" t="s">
        <v>53</v>
      </c>
      <c r="E34" s="178"/>
      <c r="F34" s="29" t="s">
        <v>184</v>
      </c>
    </row>
    <row r="35" spans="1:11" s="5" customFormat="1" ht="38.1" hidden="1" customHeight="1">
      <c r="A35" s="179" t="s">
        <v>42</v>
      </c>
      <c r="B35" s="180"/>
      <c r="C35" s="8" t="s">
        <v>48</v>
      </c>
      <c r="D35" s="180" t="s">
        <v>183</v>
      </c>
      <c r="E35" s="180"/>
      <c r="F35" s="30" t="s">
        <v>182</v>
      </c>
    </row>
    <row r="36" spans="1:11" s="6" customFormat="1" ht="65.25" hidden="1" customHeight="1">
      <c r="A36" s="177" t="s">
        <v>43</v>
      </c>
      <c r="B36" s="178"/>
      <c r="C36" s="7">
        <v>7342</v>
      </c>
      <c r="D36" s="178" t="s">
        <v>54</v>
      </c>
      <c r="E36" s="178"/>
      <c r="F36" s="29" t="s">
        <v>159</v>
      </c>
    </row>
    <row r="37" spans="1:11" s="6" customFormat="1" ht="38.1" hidden="1" customHeight="1">
      <c r="A37" s="179" t="s">
        <v>181</v>
      </c>
      <c r="B37" s="180"/>
      <c r="C37" s="8" t="s">
        <v>180</v>
      </c>
      <c r="D37" s="180" t="s">
        <v>179</v>
      </c>
      <c r="E37" s="180"/>
      <c r="F37" s="30" t="s">
        <v>49</v>
      </c>
    </row>
    <row r="38" spans="1:11" s="6" customFormat="1" ht="38.1" hidden="1" customHeight="1">
      <c r="A38" s="177" t="s">
        <v>178</v>
      </c>
      <c r="B38" s="178"/>
      <c r="C38" s="7" t="s">
        <v>50</v>
      </c>
      <c r="D38" s="178" t="s">
        <v>55</v>
      </c>
      <c r="E38" s="178"/>
      <c r="F38" s="29" t="s">
        <v>59</v>
      </c>
    </row>
    <row r="39" spans="1:11" s="6" customFormat="1" ht="26.1" hidden="1" customHeight="1">
      <c r="A39" s="179" t="s">
        <v>44</v>
      </c>
      <c r="B39" s="180"/>
      <c r="C39" s="8" t="s">
        <v>51</v>
      </c>
      <c r="D39" s="180" t="s">
        <v>56</v>
      </c>
      <c r="E39" s="180"/>
      <c r="F39" s="30" t="s">
        <v>60</v>
      </c>
    </row>
    <row r="40" spans="1:11" s="6" customFormat="1" ht="38.1" hidden="1" customHeight="1">
      <c r="A40" s="177" t="s">
        <v>177</v>
      </c>
      <c r="B40" s="178"/>
      <c r="C40" s="7" t="s">
        <v>52</v>
      </c>
      <c r="D40" s="178" t="s">
        <v>57</v>
      </c>
      <c r="E40" s="178"/>
      <c r="F40" s="29" t="s">
        <v>61</v>
      </c>
    </row>
    <row r="41" spans="1:11" s="6" customFormat="1" ht="26.1" hidden="1" customHeight="1">
      <c r="A41" s="179" t="s">
        <v>45</v>
      </c>
      <c r="B41" s="180"/>
      <c r="C41" s="8">
        <v>7261</v>
      </c>
      <c r="D41" s="180" t="s">
        <v>58</v>
      </c>
      <c r="E41" s="180"/>
      <c r="F41" s="30" t="s">
        <v>62</v>
      </c>
    </row>
    <row r="42" spans="1:11" s="6" customFormat="1" ht="26.1" hidden="1" customHeight="1">
      <c r="A42" s="177" t="s">
        <v>46</v>
      </c>
      <c r="B42" s="178"/>
      <c r="C42" s="7">
        <v>7641</v>
      </c>
      <c r="D42" s="178" t="s">
        <v>176</v>
      </c>
      <c r="E42" s="178"/>
      <c r="F42" s="29" t="s">
        <v>175</v>
      </c>
    </row>
    <row r="43" spans="1:11" s="6" customFormat="1" ht="26.1" hidden="1" customHeight="1" thickBot="1">
      <c r="A43" s="207" t="s">
        <v>174</v>
      </c>
      <c r="B43" s="208"/>
      <c r="C43" s="48">
        <v>7379</v>
      </c>
      <c r="D43" s="208"/>
      <c r="E43" s="208"/>
      <c r="F43" s="47"/>
    </row>
    <row r="44" spans="1:11" s="2" customFormat="1" ht="21" hidden="1" customHeight="1" thickBot="1">
      <c r="A44" s="199" t="s">
        <v>73</v>
      </c>
      <c r="B44" s="200"/>
      <c r="C44" s="200"/>
      <c r="D44" s="200"/>
      <c r="E44" s="200"/>
      <c r="F44" s="201"/>
      <c r="G44" s="42"/>
      <c r="H44" s="42"/>
      <c r="I44" s="42"/>
      <c r="J44" s="42"/>
      <c r="K44" s="42"/>
    </row>
    <row r="45" spans="1:11" s="5" customFormat="1" ht="38.1" hidden="1" customHeight="1">
      <c r="A45" s="206" t="s">
        <v>173</v>
      </c>
      <c r="B45" s="203"/>
      <c r="C45" s="41">
        <v>7319</v>
      </c>
      <c r="D45" s="203" t="s">
        <v>79</v>
      </c>
      <c r="E45" s="203"/>
      <c r="F45" s="40" t="s">
        <v>172</v>
      </c>
      <c r="G45" s="220"/>
      <c r="H45" s="220"/>
      <c r="I45" s="220"/>
      <c r="J45" s="220"/>
      <c r="K45" s="220"/>
    </row>
    <row r="46" spans="1:11" s="5" customFormat="1" ht="26.1" hidden="1" customHeight="1">
      <c r="A46" s="204" t="s">
        <v>74</v>
      </c>
      <c r="B46" s="205"/>
      <c r="C46" s="39" t="s">
        <v>63</v>
      </c>
      <c r="D46" s="205" t="s">
        <v>80</v>
      </c>
      <c r="E46" s="205"/>
      <c r="F46" s="38">
        <v>7221</v>
      </c>
      <c r="G46" s="221"/>
      <c r="H46" s="221"/>
      <c r="I46" s="221"/>
      <c r="J46" s="221"/>
      <c r="K46" s="221"/>
    </row>
    <row r="47" spans="1:11" s="5" customFormat="1" ht="26.1" hidden="1" customHeight="1">
      <c r="A47" s="177" t="s">
        <v>75</v>
      </c>
      <c r="B47" s="178"/>
      <c r="C47" s="7" t="s">
        <v>64</v>
      </c>
      <c r="D47" s="178" t="s">
        <v>81</v>
      </c>
      <c r="E47" s="178"/>
      <c r="F47" s="29" t="s">
        <v>69</v>
      </c>
      <c r="G47" s="221"/>
      <c r="H47" s="221"/>
      <c r="I47" s="221"/>
      <c r="J47" s="221"/>
      <c r="K47" s="221"/>
    </row>
    <row r="48" spans="1:11" s="5" customFormat="1" ht="38.1" hidden="1" customHeight="1">
      <c r="A48" s="204" t="s">
        <v>76</v>
      </c>
      <c r="B48" s="205"/>
      <c r="C48" s="39" t="s">
        <v>65</v>
      </c>
      <c r="D48" s="205" t="s">
        <v>171</v>
      </c>
      <c r="E48" s="205"/>
      <c r="F48" s="38" t="s">
        <v>70</v>
      </c>
      <c r="G48" s="221"/>
      <c r="H48" s="221"/>
      <c r="I48" s="221"/>
      <c r="J48" s="221"/>
      <c r="K48" s="221"/>
    </row>
    <row r="49" spans="1:11" s="5" customFormat="1" ht="26.1" hidden="1" customHeight="1">
      <c r="A49" s="177" t="s">
        <v>77</v>
      </c>
      <c r="B49" s="178"/>
      <c r="C49" s="7" t="s">
        <v>66</v>
      </c>
      <c r="D49" s="178" t="s">
        <v>82</v>
      </c>
      <c r="E49" s="178"/>
      <c r="F49" s="29" t="s">
        <v>71</v>
      </c>
      <c r="G49" s="43"/>
      <c r="H49" s="43"/>
      <c r="I49" s="43"/>
      <c r="J49" s="43"/>
      <c r="K49" s="43"/>
    </row>
    <row r="50" spans="1:11" s="6" customFormat="1" ht="38.1" hidden="1" customHeight="1">
      <c r="A50" s="204" t="s">
        <v>99</v>
      </c>
      <c r="B50" s="205"/>
      <c r="C50" s="39" t="s">
        <v>67</v>
      </c>
      <c r="D50" s="205" t="s">
        <v>170</v>
      </c>
      <c r="E50" s="205"/>
      <c r="F50" s="38">
        <v>8661</v>
      </c>
      <c r="G50" s="46"/>
      <c r="H50" s="46"/>
      <c r="I50" s="46"/>
      <c r="J50" s="46"/>
      <c r="K50" s="46"/>
    </row>
    <row r="51" spans="1:11" s="5" customFormat="1" ht="26.1" hidden="1" customHeight="1">
      <c r="A51" s="177" t="s">
        <v>78</v>
      </c>
      <c r="B51" s="178"/>
      <c r="C51" s="7" t="s">
        <v>68</v>
      </c>
      <c r="D51" s="178" t="s">
        <v>100</v>
      </c>
      <c r="E51" s="178"/>
      <c r="F51" s="29">
        <v>7631</v>
      </c>
      <c r="G51" s="43"/>
      <c r="H51" s="43"/>
      <c r="I51" s="43"/>
      <c r="J51" s="43"/>
      <c r="K51" s="43"/>
    </row>
    <row r="52" spans="1:11" s="5" customFormat="1" ht="38.1" hidden="1" customHeight="1" thickBot="1">
      <c r="A52" s="207" t="s">
        <v>169</v>
      </c>
      <c r="B52" s="208"/>
      <c r="C52" s="45">
        <v>9999</v>
      </c>
      <c r="D52" s="228"/>
      <c r="E52" s="229"/>
      <c r="F52" s="44"/>
      <c r="G52" s="43"/>
      <c r="H52" s="43"/>
      <c r="I52" s="43"/>
      <c r="J52" s="43"/>
      <c r="K52" s="43"/>
    </row>
    <row r="53" spans="1:11" s="2" customFormat="1" ht="21" hidden="1" customHeight="1" thickBot="1">
      <c r="A53" s="199" t="s">
        <v>83</v>
      </c>
      <c r="B53" s="200"/>
      <c r="C53" s="200"/>
      <c r="D53" s="200"/>
      <c r="E53" s="200"/>
      <c r="F53" s="201"/>
      <c r="G53" s="42"/>
      <c r="H53" s="42"/>
      <c r="I53" s="42"/>
      <c r="J53" s="42"/>
      <c r="K53" s="42"/>
    </row>
    <row r="54" spans="1:11" s="5" customFormat="1" ht="38.1" hidden="1" customHeight="1">
      <c r="A54" s="206" t="s">
        <v>168</v>
      </c>
      <c r="B54" s="203"/>
      <c r="C54" s="41" t="s">
        <v>158</v>
      </c>
      <c r="D54" s="203" t="s">
        <v>167</v>
      </c>
      <c r="E54" s="203"/>
      <c r="F54" s="40" t="s">
        <v>86</v>
      </c>
      <c r="G54" s="220"/>
      <c r="H54" s="220"/>
      <c r="I54" s="220"/>
      <c r="J54" s="220"/>
      <c r="K54" s="220"/>
    </row>
    <row r="55" spans="1:11" s="5" customFormat="1" ht="26.1" hidden="1" customHeight="1">
      <c r="A55" s="204" t="s">
        <v>88</v>
      </c>
      <c r="B55" s="205"/>
      <c r="C55" s="39" t="s">
        <v>84</v>
      </c>
      <c r="D55" s="205" t="s">
        <v>93</v>
      </c>
      <c r="E55" s="205"/>
      <c r="F55" s="38">
        <v>8811</v>
      </c>
      <c r="G55" s="221"/>
      <c r="H55" s="221"/>
      <c r="I55" s="221"/>
      <c r="J55" s="221"/>
      <c r="K55" s="221"/>
    </row>
    <row r="56" spans="1:11" s="5" customFormat="1" ht="26.1" hidden="1" customHeight="1">
      <c r="A56" s="177" t="s">
        <v>89</v>
      </c>
      <c r="B56" s="178"/>
      <c r="C56" s="7">
        <v>9721</v>
      </c>
      <c r="D56" s="178" t="s">
        <v>94</v>
      </c>
      <c r="E56" s="178"/>
      <c r="F56" s="29" t="s">
        <v>86</v>
      </c>
      <c r="G56" s="221"/>
      <c r="H56" s="221"/>
      <c r="I56" s="221"/>
      <c r="J56" s="221"/>
      <c r="K56" s="221"/>
    </row>
    <row r="57" spans="1:11" s="5" customFormat="1" ht="38.1" hidden="1" customHeight="1">
      <c r="A57" s="204" t="s">
        <v>90</v>
      </c>
      <c r="B57" s="205"/>
      <c r="C57" s="39" t="s">
        <v>157</v>
      </c>
      <c r="D57" s="205" t="s">
        <v>166</v>
      </c>
      <c r="E57" s="205"/>
      <c r="F57" s="38" t="s">
        <v>86</v>
      </c>
      <c r="G57" s="221"/>
      <c r="H57" s="221"/>
      <c r="I57" s="221"/>
      <c r="J57" s="221"/>
      <c r="K57" s="221"/>
    </row>
    <row r="58" spans="1:11" s="5" customFormat="1" ht="38.1" hidden="1" customHeight="1">
      <c r="A58" s="177" t="s">
        <v>91</v>
      </c>
      <c r="B58" s="178"/>
      <c r="C58" s="7" t="s">
        <v>85</v>
      </c>
      <c r="D58" s="178" t="s">
        <v>165</v>
      </c>
      <c r="E58" s="178"/>
      <c r="F58" s="29" t="s">
        <v>87</v>
      </c>
    </row>
    <row r="59" spans="1:11" s="6" customFormat="1" ht="38.1" hidden="1" customHeight="1">
      <c r="A59" s="204" t="s">
        <v>192</v>
      </c>
      <c r="B59" s="205"/>
      <c r="C59" s="39" t="s">
        <v>164</v>
      </c>
      <c r="D59" s="205" t="s">
        <v>95</v>
      </c>
      <c r="E59" s="205"/>
      <c r="F59" s="38">
        <v>8999</v>
      </c>
    </row>
    <row r="60" spans="1:11" s="5" customFormat="1" ht="26.1" hidden="1" customHeight="1" thickBot="1">
      <c r="A60" s="223" t="s">
        <v>92</v>
      </c>
      <c r="B60" s="222"/>
      <c r="C60" s="31">
        <v>7389</v>
      </c>
      <c r="D60" s="222"/>
      <c r="E60" s="222"/>
      <c r="F60" s="32"/>
    </row>
    <row r="61" spans="1:11" ht="27" hidden="1" customHeight="1">
      <c r="A61" s="225" t="s">
        <v>163</v>
      </c>
      <c r="B61" s="226"/>
      <c r="C61" s="226"/>
      <c r="D61" s="226"/>
      <c r="E61" s="226"/>
      <c r="F61" s="227"/>
    </row>
    <row r="62" spans="1:11" ht="42.75" hidden="1" customHeight="1">
      <c r="A62" s="224" t="s">
        <v>193</v>
      </c>
      <c r="B62" s="224"/>
      <c r="C62" s="224"/>
      <c r="D62" s="224"/>
      <c r="E62" s="224"/>
      <c r="F62" s="224"/>
    </row>
  </sheetData>
  <sheetProtection password="8D77" sheet="1" objects="1" scenarios="1" formatCells="0" formatColumns="0" formatRows="0" selectLockedCells="1" selectUnlockedCells="1"/>
  <mergeCells count="105">
    <mergeCell ref="D60:E60"/>
    <mergeCell ref="A60:B60"/>
    <mergeCell ref="G46:K46"/>
    <mergeCell ref="G47:K47"/>
    <mergeCell ref="A62:F62"/>
    <mergeCell ref="A61:F61"/>
    <mergeCell ref="G54:K54"/>
    <mergeCell ref="G55:K55"/>
    <mergeCell ref="G56:K56"/>
    <mergeCell ref="G57:K57"/>
    <mergeCell ref="D59:E59"/>
    <mergeCell ref="A59:B59"/>
    <mergeCell ref="D58:E58"/>
    <mergeCell ref="A58:B58"/>
    <mergeCell ref="D56:E56"/>
    <mergeCell ref="D57:E57"/>
    <mergeCell ref="A57:B57"/>
    <mergeCell ref="A56:B56"/>
    <mergeCell ref="D55:E55"/>
    <mergeCell ref="A54:B54"/>
    <mergeCell ref="A53:F53"/>
    <mergeCell ref="A52:B52"/>
    <mergeCell ref="D52:E52"/>
    <mergeCell ref="A55:B55"/>
    <mergeCell ref="G25:K25"/>
    <mergeCell ref="G26:K26"/>
    <mergeCell ref="G27:K27"/>
    <mergeCell ref="G28:K28"/>
    <mergeCell ref="G30:K30"/>
    <mergeCell ref="G48:K48"/>
    <mergeCell ref="G31:K31"/>
    <mergeCell ref="G32:K32"/>
    <mergeCell ref="G33:K33"/>
    <mergeCell ref="G45:K45"/>
    <mergeCell ref="A11:C11"/>
    <mergeCell ref="D37:E37"/>
    <mergeCell ref="A37:B37"/>
    <mergeCell ref="A25:B25"/>
    <mergeCell ref="A26:B26"/>
    <mergeCell ref="A23:F23"/>
    <mergeCell ref="D33:E33"/>
    <mergeCell ref="D34:E34"/>
    <mergeCell ref="A27:B27"/>
    <mergeCell ref="A28:B28"/>
    <mergeCell ref="B1:F1"/>
    <mergeCell ref="A51:B51"/>
    <mergeCell ref="D51:E51"/>
    <mergeCell ref="A6:F6"/>
    <mergeCell ref="A7:C7"/>
    <mergeCell ref="D7:F7"/>
    <mergeCell ref="A9:C9"/>
    <mergeCell ref="A49:B49"/>
    <mergeCell ref="A38:B38"/>
    <mergeCell ref="D38:E38"/>
    <mergeCell ref="D49:E49"/>
    <mergeCell ref="A48:B48"/>
    <mergeCell ref="D48:E48"/>
    <mergeCell ref="A50:B50"/>
    <mergeCell ref="D50:E50"/>
    <mergeCell ref="D31:E31"/>
    <mergeCell ref="D30:E30"/>
    <mergeCell ref="A31:B31"/>
    <mergeCell ref="A35:B35"/>
    <mergeCell ref="D35:E35"/>
    <mergeCell ref="A36:B36"/>
    <mergeCell ref="D36:E36"/>
    <mergeCell ref="A33:B33"/>
    <mergeCell ref="A34:B34"/>
    <mergeCell ref="D54:E54"/>
    <mergeCell ref="A46:B46"/>
    <mergeCell ref="D46:E46"/>
    <mergeCell ref="D41:E41"/>
    <mergeCell ref="D40:E40"/>
    <mergeCell ref="A41:B41"/>
    <mergeCell ref="A47:B47"/>
    <mergeCell ref="D47:E47"/>
    <mergeCell ref="A44:F44"/>
    <mergeCell ref="A45:B45"/>
    <mergeCell ref="D45:E45"/>
    <mergeCell ref="A43:B43"/>
    <mergeCell ref="D43:E43"/>
    <mergeCell ref="A2:F2"/>
    <mergeCell ref="D3:F3"/>
    <mergeCell ref="A42:B42"/>
    <mergeCell ref="D42:E42"/>
    <mergeCell ref="A39:B39"/>
    <mergeCell ref="D39:E39"/>
    <mergeCell ref="A40:B40"/>
    <mergeCell ref="D4:F4"/>
    <mergeCell ref="D27:E27"/>
    <mergeCell ref="D28:E28"/>
    <mergeCell ref="A3:C3"/>
    <mergeCell ref="A4:C4"/>
    <mergeCell ref="D32:E32"/>
    <mergeCell ref="D21:F21"/>
    <mergeCell ref="A12:C12"/>
    <mergeCell ref="D12:F12"/>
    <mergeCell ref="A10:C10"/>
    <mergeCell ref="A24:F24"/>
    <mergeCell ref="D25:E25"/>
    <mergeCell ref="A29:B29"/>
    <mergeCell ref="A30:B30"/>
    <mergeCell ref="A32:B32"/>
    <mergeCell ref="D29:E29"/>
    <mergeCell ref="D26:E26"/>
  </mergeCells>
  <printOptions horizontalCentered="1"/>
  <pageMargins left="0.45" right="0.45" top="0.6" bottom="0.6" header="0.3" footer="0.3"/>
  <pageSetup scale="64" fitToHeight="2" orientation="portrait" horizontalDpi="1200" verticalDpi="1200" r:id="rId1"/>
  <rowBreaks count="1" manualBreakCount="1">
    <brk id="4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T45"/>
  <sheetViews>
    <sheetView zoomScaleNormal="100" zoomScaleSheetLayoutView="30" zoomScalePageLayoutView="90" workbookViewId="0">
      <pane ySplit="2" topLeftCell="A3" activePane="bottomLeft" state="frozen"/>
      <selection pane="bottomLeft" activeCell="B6" sqref="B6:C6"/>
    </sheetView>
  </sheetViews>
  <sheetFormatPr defaultColWidth="9.140625" defaultRowHeight="15"/>
  <cols>
    <col min="1" max="1" width="18.5703125" style="62" customWidth="1"/>
    <col min="2" max="2" width="17.7109375" style="62" customWidth="1"/>
    <col min="3" max="3" width="20.140625" style="62" customWidth="1"/>
    <col min="4" max="4" width="21.140625" style="62" customWidth="1"/>
    <col min="5" max="5" width="19.42578125" style="62" customWidth="1"/>
    <col min="6" max="6" width="23.140625" style="62" customWidth="1"/>
    <col min="7" max="7" width="14.85546875" style="159" customWidth="1"/>
    <col min="8" max="8" width="42.7109375" style="62" customWidth="1"/>
    <col min="9" max="9" width="13" style="63" customWidth="1"/>
    <col min="10" max="11" width="13" style="62" customWidth="1"/>
    <col min="12" max="16384" width="9.140625" style="62"/>
  </cols>
  <sheetData>
    <row r="1" spans="1:16" ht="73.5" customHeight="1">
      <c r="A1" s="264"/>
      <c r="B1" s="265"/>
      <c r="C1" s="265"/>
      <c r="D1" s="265"/>
      <c r="E1" s="265"/>
      <c r="F1" s="265"/>
      <c r="G1" s="154"/>
    </row>
    <row r="2" spans="1:16" s="64" customFormat="1" ht="26.25" customHeight="1">
      <c r="A2" s="269" t="s">
        <v>267</v>
      </c>
      <c r="B2" s="269"/>
      <c r="C2" s="269"/>
      <c r="D2" s="269"/>
      <c r="E2" s="269"/>
      <c r="F2" s="269"/>
      <c r="G2" s="269"/>
      <c r="H2" s="269"/>
      <c r="I2" s="269"/>
      <c r="J2" s="269"/>
      <c r="K2" s="269"/>
    </row>
    <row r="3" spans="1:16" s="66" customFormat="1" ht="27" customHeight="1">
      <c r="A3" s="234" t="s">
        <v>2</v>
      </c>
      <c r="B3" s="271"/>
      <c r="C3" s="270"/>
      <c r="D3" s="270"/>
      <c r="E3" s="270"/>
      <c r="F3" s="270"/>
      <c r="I3" s="67"/>
    </row>
    <row r="4" spans="1:16" ht="36.950000000000003" customHeight="1">
      <c r="A4" s="93" t="s">
        <v>102</v>
      </c>
      <c r="B4" s="263"/>
      <c r="C4" s="263"/>
      <c r="D4" s="263"/>
      <c r="E4" s="263"/>
      <c r="F4" s="263"/>
      <c r="G4" s="263"/>
      <c r="H4" s="170"/>
      <c r="I4" s="67"/>
      <c r="J4" s="80"/>
      <c r="K4" s="80"/>
    </row>
    <row r="5" spans="1:16" ht="11.25" customHeight="1">
      <c r="A5" s="93"/>
      <c r="B5" s="132"/>
      <c r="C5" s="132"/>
      <c r="D5" s="132"/>
      <c r="E5" s="133"/>
      <c r="F5" s="133"/>
      <c r="G5" s="133"/>
      <c r="H5" s="80"/>
      <c r="J5" s="80"/>
      <c r="K5" s="80"/>
    </row>
    <row r="6" spans="1:16" ht="18" customHeight="1">
      <c r="A6" s="95" t="s">
        <v>160</v>
      </c>
      <c r="B6" s="275" t="s">
        <v>162</v>
      </c>
      <c r="C6" s="275"/>
      <c r="D6" s="159"/>
      <c r="E6" s="93" t="s">
        <v>281</v>
      </c>
      <c r="F6" s="155"/>
      <c r="G6" s="83">
        <v>0</v>
      </c>
      <c r="I6" s="155"/>
    </row>
    <row r="7" spans="1:16" s="68" customFormat="1" ht="18" customHeight="1">
      <c r="A7" s="95" t="s">
        <v>107</v>
      </c>
      <c r="B7" s="276" t="s">
        <v>194</v>
      </c>
      <c r="C7" s="276"/>
      <c r="E7" s="166" t="s">
        <v>278</v>
      </c>
      <c r="F7" s="155"/>
      <c r="G7" s="84">
        <v>0</v>
      </c>
      <c r="I7" s="155"/>
    </row>
    <row r="8" spans="1:16" s="68" customFormat="1" ht="18" customHeight="1">
      <c r="A8" s="135"/>
      <c r="B8" s="158"/>
      <c r="E8" s="167" t="s">
        <v>279</v>
      </c>
      <c r="F8" s="156"/>
      <c r="G8" s="84">
        <v>0</v>
      </c>
      <c r="I8" s="156"/>
    </row>
    <row r="9" spans="1:16" ht="18" customHeight="1">
      <c r="A9" s="135"/>
      <c r="B9" s="158"/>
      <c r="D9" s="159"/>
      <c r="E9" s="167" t="s">
        <v>280</v>
      </c>
      <c r="F9" s="156"/>
      <c r="G9" s="84">
        <v>0</v>
      </c>
      <c r="I9" s="156"/>
      <c r="O9" s="169"/>
      <c r="P9" s="253" t="s">
        <v>208</v>
      </c>
    </row>
    <row r="10" spans="1:16" s="66" customFormat="1" ht="27" customHeight="1">
      <c r="A10" s="234" t="s">
        <v>4</v>
      </c>
      <c r="B10" s="235"/>
      <c r="C10" s="157"/>
      <c r="D10" s="67"/>
      <c r="E10" s="67"/>
      <c r="F10" s="70"/>
      <c r="G10" s="70"/>
      <c r="H10" s="88">
        <f>SUM(G6:G9)</f>
        <v>0</v>
      </c>
      <c r="O10" s="134"/>
      <c r="P10" s="253"/>
    </row>
    <row r="11" spans="1:16" s="73" customFormat="1" ht="4.5" customHeight="1">
      <c r="A11" s="71"/>
      <c r="B11" s="71"/>
      <c r="C11" s="72"/>
      <c r="D11" s="72"/>
      <c r="E11" s="72"/>
      <c r="F11" s="72"/>
      <c r="G11" s="72"/>
      <c r="I11" s="74"/>
      <c r="J11" s="75"/>
      <c r="O11" s="85"/>
      <c r="P11" s="253"/>
    </row>
    <row r="12" spans="1:16" s="87" customFormat="1" ht="38.25" customHeight="1">
      <c r="A12" s="96" t="str">
        <f>CONCATENATE(B7,O12)</f>
        <v>Select your Region224</v>
      </c>
      <c r="B12" s="97"/>
      <c r="C12" s="254" t="s">
        <v>226</v>
      </c>
      <c r="D12" s="255"/>
      <c r="E12" s="256" t="s">
        <v>228</v>
      </c>
      <c r="F12" s="257"/>
      <c r="G12" s="168"/>
      <c r="I12" s="266"/>
      <c r="O12" s="134">
        <f>IF(H10&gt;24,2550,224)</f>
        <v>224</v>
      </c>
      <c r="P12" s="253"/>
    </row>
    <row r="13" spans="1:16" s="87" customFormat="1" ht="21" customHeight="1">
      <c r="A13" s="96"/>
      <c r="C13" s="267" t="s">
        <v>203</v>
      </c>
      <c r="D13" s="268"/>
      <c r="E13" s="260" t="s">
        <v>203</v>
      </c>
      <c r="F13" s="261"/>
      <c r="I13" s="266"/>
    </row>
    <row r="14" spans="1:16" s="87" customFormat="1" ht="18">
      <c r="A14" s="262"/>
      <c r="B14" s="262"/>
      <c r="C14" s="104" t="s">
        <v>200</v>
      </c>
      <c r="D14" s="103" t="s">
        <v>207</v>
      </c>
      <c r="E14" s="105" t="s">
        <v>200</v>
      </c>
      <c r="F14" s="107" t="s">
        <v>207</v>
      </c>
      <c r="G14" s="99"/>
      <c r="I14" s="266"/>
    </row>
    <row r="15" spans="1:16" s="99" customFormat="1" ht="20.100000000000001" customHeight="1">
      <c r="A15" s="233" t="s">
        <v>282</v>
      </c>
      <c r="B15" s="233"/>
      <c r="C15" s="98">
        <f>VLOOKUP(Area_GroupSize_0250,List_RateTable_SG,10,FALSE)</f>
        <v>0</v>
      </c>
      <c r="D15" s="98">
        <f>VLOOKUP(Area_GroupSize_0250,List_RateTable_SG,14,FALSE)</f>
        <v>0</v>
      </c>
      <c r="E15" s="98">
        <f>VLOOKUP(Area_GroupSize_0250,List_RateTable_SG,26,FALSE)</f>
        <v>0</v>
      </c>
      <c r="F15" s="98">
        <f>VLOOKUP(Area_GroupSize_0250,List_RateTable_SG,30,FALSE)</f>
        <v>0</v>
      </c>
      <c r="I15" s="266"/>
    </row>
    <row r="16" spans="1:16" s="99" customFormat="1" ht="20.100000000000001" customHeight="1">
      <c r="A16" s="233" t="s">
        <v>283</v>
      </c>
      <c r="B16" s="233"/>
      <c r="C16" s="100">
        <f>VLOOKUP(Area_GroupSize_0250,List_RateTable_SG,11,FALSE)</f>
        <v>0</v>
      </c>
      <c r="D16" s="100">
        <f>VLOOKUP(Area_GroupSize_0250,List_RateTable_SG,15,FALSE)</f>
        <v>0</v>
      </c>
      <c r="E16" s="100">
        <f>VLOOKUP(Area_GroupSize_0250,List_RateTable_SG,27,FALSE)</f>
        <v>0</v>
      </c>
      <c r="F16" s="100">
        <f>VLOOKUP(Area_GroupSize_0250,List_RateTable_SG,31,FALSE)</f>
        <v>0</v>
      </c>
      <c r="I16" s="101"/>
    </row>
    <row r="17" spans="1:14" s="99" customFormat="1" ht="20.100000000000001" customHeight="1">
      <c r="A17" s="233" t="s">
        <v>284</v>
      </c>
      <c r="B17" s="233"/>
      <c r="C17" s="98">
        <f>VLOOKUP(Area_GroupSize_0250,List_RateTable_SG,12,FALSE)</f>
        <v>0</v>
      </c>
      <c r="D17" s="98">
        <f>VLOOKUP(Area_GroupSize_0250,List_RateTable_SG,16,FALSE)</f>
        <v>0</v>
      </c>
      <c r="E17" s="98">
        <f>VLOOKUP(Area_GroupSize_0250,List_RateTable_SG,28,FALSE)</f>
        <v>0</v>
      </c>
      <c r="F17" s="98">
        <f>VLOOKUP(Area_GroupSize_0250,List_RateTable_SG,32,FALSE)</f>
        <v>0</v>
      </c>
      <c r="I17" s="102"/>
    </row>
    <row r="18" spans="1:14" s="99" customFormat="1" ht="20.100000000000001" customHeight="1">
      <c r="A18" s="233" t="s">
        <v>285</v>
      </c>
      <c r="B18" s="233"/>
      <c r="C18" s="100">
        <f>VLOOKUP(Area_GroupSize_0250,List_RateTable_SG,13,FALSE)</f>
        <v>0</v>
      </c>
      <c r="D18" s="100">
        <f>VLOOKUP(Area_GroupSize_0250,List_RateTable_SG,17,FALSE)</f>
        <v>0</v>
      </c>
      <c r="E18" s="100">
        <f>VLOOKUP(Area_GroupSize_0250,List_RateTable_SG,29,FALSE)</f>
        <v>0</v>
      </c>
      <c r="F18" s="100">
        <f>VLOOKUP(Area_GroupSize_0250,List_RateTable_SG,33,FALSE)</f>
        <v>0</v>
      </c>
      <c r="G18" s="87"/>
      <c r="I18" s="102"/>
    </row>
    <row r="19" spans="1:14" s="87" customFormat="1" ht="22.5" customHeight="1">
      <c r="A19" s="258" t="s">
        <v>1</v>
      </c>
      <c r="B19" s="259"/>
      <c r="C19" s="108">
        <f>SUM((C15*$G6)+(C16*$G7)+(C17*$G8)+(C18*$G9))</f>
        <v>0</v>
      </c>
      <c r="D19" s="108">
        <f>SUM((D15*$G6)+(D16*$G7)+(D17*$G8)+(D18*$G9))</f>
        <v>0</v>
      </c>
      <c r="E19" s="109">
        <f>SUM((E15*$G6)+(E16*$G7)+(E17*$G8)+(E18*$G9))</f>
        <v>0</v>
      </c>
      <c r="F19" s="110">
        <f>SUM((F15*$G6)+(F16*$G7)+(F17*$G8)+(F18*$G9))</f>
        <v>0</v>
      </c>
      <c r="G19" s="76"/>
      <c r="I19" s="111"/>
    </row>
    <row r="20" spans="1:14" s="76" customFormat="1" ht="11.25" customHeight="1">
      <c r="A20" s="284" t="s">
        <v>156</v>
      </c>
      <c r="B20" s="284"/>
      <c r="C20" s="232" t="e">
        <f>SUM(C19-#REF!)/#REF!</f>
        <v>#REF!</v>
      </c>
      <c r="D20" s="232"/>
      <c r="E20" s="232" t="e">
        <f>SUM(E19-C19)/C19</f>
        <v>#DIV/0!</v>
      </c>
      <c r="F20" s="232"/>
    </row>
    <row r="21" spans="1:14" s="112" customFormat="1" ht="27" customHeight="1">
      <c r="A21" s="234" t="s">
        <v>3</v>
      </c>
      <c r="B21" s="235"/>
      <c r="C21" s="241"/>
      <c r="D21" s="241"/>
      <c r="E21" s="241"/>
      <c r="F21" s="241"/>
      <c r="G21" s="87"/>
      <c r="J21" s="113"/>
    </row>
    <row r="22" spans="1:14" s="115" customFormat="1" ht="4.5" customHeight="1">
      <c r="A22" s="114"/>
      <c r="B22" s="114"/>
      <c r="C22" s="114"/>
      <c r="D22" s="114"/>
      <c r="E22" s="114"/>
      <c r="F22" s="114"/>
      <c r="G22" s="99"/>
      <c r="J22" s="116"/>
    </row>
    <row r="23" spans="1:14" s="117" customFormat="1" ht="45" customHeight="1">
      <c r="A23" s="238" t="s">
        <v>287</v>
      </c>
      <c r="B23" s="238"/>
      <c r="C23" s="238"/>
      <c r="D23" s="238"/>
      <c r="E23" s="238"/>
      <c r="F23" s="238"/>
      <c r="G23" s="99"/>
      <c r="J23" s="118"/>
    </row>
    <row r="24" spans="1:14" s="87" customFormat="1" ht="41.25" customHeight="1">
      <c r="C24" s="254" t="s">
        <v>226</v>
      </c>
      <c r="D24" s="273"/>
      <c r="E24" s="274" t="s">
        <v>228</v>
      </c>
      <c r="F24" s="274"/>
      <c r="H24" s="116"/>
      <c r="I24" s="116"/>
      <c r="J24" s="116"/>
      <c r="K24" s="116"/>
      <c r="L24" s="116"/>
      <c r="M24" s="116"/>
      <c r="N24" s="116"/>
    </row>
    <row r="25" spans="1:14" s="116" customFormat="1" ht="21" customHeight="1" thickBot="1">
      <c r="A25" s="87"/>
      <c r="B25" s="87"/>
      <c r="C25" s="280" t="s">
        <v>203</v>
      </c>
      <c r="D25" s="281"/>
      <c r="E25" s="282" t="s">
        <v>203</v>
      </c>
      <c r="F25" s="283"/>
      <c r="G25" s="87"/>
    </row>
    <row r="26" spans="1:14" s="87" customFormat="1" ht="18">
      <c r="A26" s="262"/>
      <c r="B26" s="262"/>
      <c r="C26" s="125" t="s">
        <v>200</v>
      </c>
      <c r="D26" s="125" t="s">
        <v>207</v>
      </c>
      <c r="E26" s="126" t="s">
        <v>200</v>
      </c>
      <c r="F26" s="127" t="s">
        <v>207</v>
      </c>
      <c r="G26" s="76"/>
      <c r="I26" s="111"/>
    </row>
    <row r="27" spans="1:14" s="99" customFormat="1" ht="36.75" customHeight="1">
      <c r="A27" s="236" t="s">
        <v>271</v>
      </c>
      <c r="B27" s="279"/>
      <c r="C27" s="119" t="s">
        <v>202</v>
      </c>
      <c r="D27" s="119" t="s">
        <v>206</v>
      </c>
      <c r="E27" s="119" t="s">
        <v>202</v>
      </c>
      <c r="F27" s="119" t="s">
        <v>206</v>
      </c>
      <c r="G27" s="87"/>
    </row>
    <row r="28" spans="1:14" s="99" customFormat="1" ht="36.75" customHeight="1">
      <c r="A28" s="236" t="s">
        <v>272</v>
      </c>
      <c r="B28" s="278"/>
      <c r="C28" s="120">
        <v>20</v>
      </c>
      <c r="D28" s="120">
        <v>20</v>
      </c>
      <c r="E28" s="120">
        <v>20</v>
      </c>
      <c r="F28" s="120">
        <v>20</v>
      </c>
    </row>
    <row r="29" spans="1:14" s="99" customFormat="1" ht="54" customHeight="1">
      <c r="A29" s="236" t="s">
        <v>273</v>
      </c>
      <c r="B29" s="279"/>
      <c r="C29" s="119" t="s">
        <v>202</v>
      </c>
      <c r="D29" s="119" t="s">
        <v>206</v>
      </c>
      <c r="E29" s="119" t="s">
        <v>202</v>
      </c>
      <c r="F29" s="119" t="s">
        <v>206</v>
      </c>
      <c r="I29" s="111"/>
    </row>
    <row r="30" spans="1:14" s="99" customFormat="1" ht="36.75" customHeight="1">
      <c r="A30" s="236" t="s">
        <v>274</v>
      </c>
      <c r="B30" s="279"/>
      <c r="C30" s="120" t="s">
        <v>0</v>
      </c>
      <c r="D30" s="120" t="s">
        <v>0</v>
      </c>
      <c r="E30" s="120" t="s">
        <v>0</v>
      </c>
      <c r="F30" s="120" t="s">
        <v>0</v>
      </c>
      <c r="I30" s="121"/>
    </row>
    <row r="31" spans="1:14" s="99" customFormat="1" ht="92.25" customHeight="1">
      <c r="A31" s="236" t="s">
        <v>275</v>
      </c>
      <c r="B31" s="237"/>
      <c r="C31" s="242" t="s">
        <v>291</v>
      </c>
      <c r="D31" s="242"/>
      <c r="E31" s="242"/>
      <c r="F31" s="242"/>
      <c r="I31" s="102"/>
    </row>
    <row r="32" spans="1:14" s="99" customFormat="1" ht="201" customHeight="1">
      <c r="A32" s="236" t="s">
        <v>276</v>
      </c>
      <c r="B32" s="237"/>
      <c r="C32" s="277" t="s">
        <v>289</v>
      </c>
      <c r="D32" s="277"/>
      <c r="E32" s="243" t="s">
        <v>290</v>
      </c>
      <c r="F32" s="243"/>
      <c r="G32" s="87"/>
      <c r="I32" s="102"/>
    </row>
    <row r="33" spans="1:150" s="99" customFormat="1" ht="150" customHeight="1">
      <c r="A33" s="236" t="s">
        <v>270</v>
      </c>
      <c r="B33" s="237"/>
      <c r="C33" s="239" t="s">
        <v>204</v>
      </c>
      <c r="D33" s="240"/>
      <c r="E33" s="240"/>
      <c r="F33" s="240"/>
      <c r="G33" s="76"/>
      <c r="I33" s="102"/>
    </row>
    <row r="34" spans="1:150" s="90" customFormat="1" ht="7.5" customHeight="1">
      <c r="A34" s="244"/>
      <c r="B34" s="245"/>
      <c r="C34" s="246"/>
      <c r="D34" s="246"/>
      <c r="E34" s="246"/>
      <c r="F34" s="246"/>
      <c r="G34" s="246"/>
      <c r="H34" s="246"/>
      <c r="I34" s="246"/>
      <c r="J34" s="246"/>
      <c r="K34" s="246"/>
      <c r="M34" s="122"/>
    </row>
    <row r="35" spans="1:150" s="123" customFormat="1" ht="27" customHeight="1">
      <c r="A35" s="247" t="s">
        <v>101</v>
      </c>
      <c r="B35" s="248"/>
    </row>
    <row r="36" spans="1:150" s="124" customFormat="1" ht="9.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row>
    <row r="37" spans="1:150" s="123" customFormat="1" ht="36" customHeight="1">
      <c r="A37" s="249" t="s">
        <v>269</v>
      </c>
      <c r="B37" s="250"/>
      <c r="C37" s="251"/>
      <c r="D37" s="252"/>
      <c r="E37" s="272" t="s">
        <v>268</v>
      </c>
      <c r="F37" s="272"/>
      <c r="G37" s="272"/>
      <c r="H37" s="87"/>
      <c r="K37" s="161"/>
    </row>
    <row r="38" spans="1:150" s="87" customFormat="1" ht="45.75" customHeight="1">
      <c r="A38" s="230" t="s">
        <v>205</v>
      </c>
      <c r="B38" s="230"/>
      <c r="C38" s="230"/>
      <c r="D38" s="230"/>
      <c r="E38" s="230"/>
      <c r="F38" s="230"/>
      <c r="G38" s="160"/>
      <c r="I38" s="111"/>
    </row>
    <row r="39" spans="1:150">
      <c r="A39" s="80"/>
      <c r="B39" s="80"/>
      <c r="C39" s="80"/>
      <c r="D39" s="80"/>
      <c r="E39" s="231"/>
      <c r="F39" s="231"/>
      <c r="H39" s="80"/>
      <c r="J39" s="80"/>
      <c r="K39" s="80"/>
    </row>
    <row r="40" spans="1:150">
      <c r="A40" s="80"/>
      <c r="B40" s="80"/>
      <c r="C40" s="80"/>
      <c r="D40" s="80"/>
      <c r="E40" s="231"/>
      <c r="F40" s="231"/>
      <c r="H40" s="80"/>
      <c r="J40" s="80"/>
      <c r="K40" s="80"/>
    </row>
    <row r="41" spans="1:150">
      <c r="A41" s="80"/>
      <c r="B41" s="80"/>
      <c r="C41" s="80"/>
      <c r="D41" s="80"/>
      <c r="E41" s="231"/>
      <c r="F41" s="231"/>
      <c r="H41" s="80"/>
      <c r="J41" s="80"/>
      <c r="K41" s="80"/>
    </row>
    <row r="42" spans="1:150">
      <c r="A42" s="80"/>
      <c r="B42" s="80"/>
      <c r="C42" s="80"/>
      <c r="D42" s="80"/>
      <c r="E42" s="231"/>
      <c r="F42" s="231"/>
      <c r="H42" s="80"/>
      <c r="J42" s="80"/>
      <c r="K42" s="80"/>
    </row>
    <row r="43" spans="1:150">
      <c r="A43" s="80"/>
      <c r="B43" s="80"/>
      <c r="C43" s="80"/>
      <c r="D43" s="80"/>
      <c r="E43" s="231"/>
      <c r="F43" s="231"/>
      <c r="H43" s="80"/>
      <c r="J43" s="80"/>
      <c r="K43" s="80"/>
    </row>
    <row r="44" spans="1:150">
      <c r="E44" s="231"/>
      <c r="F44" s="231"/>
    </row>
    <row r="45" spans="1:150">
      <c r="E45" s="231"/>
      <c r="F45" s="231"/>
    </row>
  </sheetData>
  <sheetProtection algorithmName="SHA-512" hashValue="IZSJghBZJU59uksSpf7X/kOgDqoHRyCZSefzqFFHAjTJitUwlbVq385gVyBLhWC+IovabV3AtxtZ8uDPeqfQkQ==" saltValue="PY4gxiXPjpKEq3LXXohspw==" spinCount="100000" sheet="1" formatCells="0" formatColumns="0" formatRows="0" selectLockedCells="1"/>
  <protectedRanges>
    <protectedRange sqref="A37:G37" name="Contact_License"/>
  </protectedRanges>
  <mergeCells count="54">
    <mergeCell ref="E37:G37"/>
    <mergeCell ref="C24:D24"/>
    <mergeCell ref="E24:F24"/>
    <mergeCell ref="B6:C6"/>
    <mergeCell ref="B7:C7"/>
    <mergeCell ref="C32:D32"/>
    <mergeCell ref="A28:B28"/>
    <mergeCell ref="A30:B30"/>
    <mergeCell ref="A31:B31"/>
    <mergeCell ref="E20:F20"/>
    <mergeCell ref="C25:D25"/>
    <mergeCell ref="E25:F25"/>
    <mergeCell ref="A20:B20"/>
    <mergeCell ref="A29:B29"/>
    <mergeCell ref="A26:B26"/>
    <mergeCell ref="A27:B27"/>
    <mergeCell ref="B4:G4"/>
    <mergeCell ref="A1:F1"/>
    <mergeCell ref="I12:I15"/>
    <mergeCell ref="C13:D13"/>
    <mergeCell ref="A2:K2"/>
    <mergeCell ref="C3:F3"/>
    <mergeCell ref="A3:B3"/>
    <mergeCell ref="P9:P12"/>
    <mergeCell ref="C12:D12"/>
    <mergeCell ref="E12:F12"/>
    <mergeCell ref="A19:B19"/>
    <mergeCell ref="A10:B10"/>
    <mergeCell ref="A18:B18"/>
    <mergeCell ref="A15:B15"/>
    <mergeCell ref="E13:F13"/>
    <mergeCell ref="A14:B14"/>
    <mergeCell ref="E45:F45"/>
    <mergeCell ref="E39:F39"/>
    <mergeCell ref="E40:F40"/>
    <mergeCell ref="E41:F41"/>
    <mergeCell ref="E42:F42"/>
    <mergeCell ref="E44:F44"/>
    <mergeCell ref="A38:F38"/>
    <mergeCell ref="E43:F43"/>
    <mergeCell ref="C20:D20"/>
    <mergeCell ref="A16:B16"/>
    <mergeCell ref="A21:B21"/>
    <mergeCell ref="A32:B32"/>
    <mergeCell ref="A33:B33"/>
    <mergeCell ref="A23:F23"/>
    <mergeCell ref="C33:F33"/>
    <mergeCell ref="A17:B17"/>
    <mergeCell ref="C21:F21"/>
    <mergeCell ref="C31:F31"/>
    <mergeCell ref="E32:F32"/>
    <mergeCell ref="A34:K34"/>
    <mergeCell ref="A35:B35"/>
    <mergeCell ref="A37:D37"/>
  </mergeCells>
  <conditionalFormatting sqref="P9:P12">
    <cfRule type="expression" dxfId="18" priority="78" stopIfTrue="1">
      <formula>$H$10&gt;50</formula>
    </cfRule>
  </conditionalFormatting>
  <conditionalFormatting sqref="C19:F19">
    <cfRule type="expression" dxfId="17" priority="79" stopIfTrue="1">
      <formula>$H$10=0</formula>
    </cfRule>
    <cfRule type="expression" dxfId="16" priority="80" stopIfTrue="1">
      <formula>$H$10&gt;50</formula>
    </cfRule>
  </conditionalFormatting>
  <conditionalFormatting sqref="C15:F15 C17:F17">
    <cfRule type="expression" dxfId="15" priority="81" stopIfTrue="1">
      <formula>$H$10&gt;50</formula>
    </cfRule>
    <cfRule type="expression" dxfId="14" priority="82" stopIfTrue="1">
      <formula>$H$10=0</formula>
    </cfRule>
  </conditionalFormatting>
  <conditionalFormatting sqref="C16:F16 C18:F18">
    <cfRule type="expression" dxfId="13" priority="85">
      <formula>$H$10&gt;50</formula>
    </cfRule>
    <cfRule type="expression" dxfId="12" priority="86">
      <formula>$H$10=0</formula>
    </cfRule>
  </conditionalFormatting>
  <dataValidations xWindow="330" yWindow="465" count="3">
    <dataValidation allowBlank="1" sqref="A5:A9 B8:B9 E6:E9 B5:G5 O9:O12 G6:G9 H10" xr:uid="{00000000-0002-0000-0100-000000000000}"/>
    <dataValidation type="list" allowBlank="1" sqref="B7" xr:uid="{00000000-0002-0000-0100-000001000000}">
      <formula1>List_Area</formula1>
    </dataValidation>
    <dataValidation type="list" allowBlank="1" sqref="B6" xr:uid="{00000000-0002-0000-0100-000002000000}">
      <formula1>List_EffDate</formula1>
    </dataValidation>
  </dataValidations>
  <printOptions horizontalCentered="1"/>
  <pageMargins left="0.4" right="0.4" top="0.5" bottom="0.4" header="0" footer="0.3"/>
  <pageSetup scale="54" orientation="portrait" horizontalDpi="1200" verticalDpi="1200" r:id="rId1"/>
  <headerFooter>
    <oddFooter>&amp;L&amp;D&amp;RCPS-006  11/17</oddFooter>
  </headerFooter>
  <rowBreaks count="1" manualBreakCount="1">
    <brk id="20"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P66"/>
  <sheetViews>
    <sheetView tabSelected="1" zoomScaleNormal="100" zoomScaleSheetLayoutView="98" workbookViewId="0">
      <selection activeCell="B4" sqref="B4:N4"/>
    </sheetView>
  </sheetViews>
  <sheetFormatPr defaultColWidth="9.140625" defaultRowHeight="15"/>
  <cols>
    <col min="1" max="1" width="18.5703125" style="80" customWidth="1"/>
    <col min="2" max="2" width="22.28515625" style="80" customWidth="1"/>
    <col min="3" max="14" width="13.42578125" style="80" customWidth="1"/>
    <col min="15" max="15" width="42.7109375" style="80" customWidth="1"/>
    <col min="16" max="16" width="13" style="63" customWidth="1"/>
    <col min="17" max="16384" width="9.140625" style="80"/>
  </cols>
  <sheetData>
    <row r="1" spans="1:16" ht="70.5" customHeight="1">
      <c r="A1" s="264"/>
      <c r="B1" s="265"/>
      <c r="C1" s="265"/>
      <c r="D1" s="265"/>
      <c r="E1" s="265"/>
      <c r="F1" s="265"/>
      <c r="G1" s="265"/>
      <c r="H1" s="265"/>
      <c r="I1" s="265"/>
      <c r="J1" s="265"/>
      <c r="K1" s="265"/>
      <c r="L1" s="265"/>
      <c r="M1" s="265"/>
      <c r="N1" s="265"/>
    </row>
    <row r="2" spans="1:16" s="64" customFormat="1" ht="26.25" customHeight="1">
      <c r="A2" s="269" t="s">
        <v>257</v>
      </c>
      <c r="B2" s="269"/>
      <c r="C2" s="269"/>
      <c r="D2" s="269"/>
      <c r="E2" s="269"/>
      <c r="F2" s="269"/>
      <c r="G2" s="269"/>
      <c r="H2" s="269"/>
      <c r="I2" s="269"/>
      <c r="J2" s="269"/>
      <c r="K2" s="269"/>
      <c r="L2" s="269"/>
      <c r="M2" s="269"/>
      <c r="N2" s="269"/>
      <c r="P2" s="65"/>
    </row>
    <row r="3" spans="1:16" s="66" customFormat="1" ht="27" customHeight="1">
      <c r="A3" s="234" t="s">
        <v>2</v>
      </c>
      <c r="B3" s="290"/>
      <c r="C3" s="290"/>
      <c r="D3" s="290"/>
      <c r="E3" s="288"/>
      <c r="F3" s="289"/>
      <c r="G3" s="289"/>
      <c r="H3" s="289"/>
      <c r="I3" s="289"/>
      <c r="J3" s="289"/>
      <c r="K3" s="289"/>
      <c r="L3" s="289"/>
      <c r="M3" s="289"/>
      <c r="N3" s="289"/>
      <c r="P3" s="67"/>
    </row>
    <row r="4" spans="1:16" s="87" customFormat="1" ht="36.950000000000003" customHeight="1">
      <c r="A4" s="93" t="s">
        <v>102</v>
      </c>
      <c r="B4" s="285"/>
      <c r="C4" s="285"/>
      <c r="D4" s="285"/>
      <c r="E4" s="285"/>
      <c r="F4" s="285"/>
      <c r="G4" s="285"/>
      <c r="H4" s="285"/>
      <c r="I4" s="285"/>
      <c r="J4" s="285"/>
      <c r="K4" s="285"/>
      <c r="L4" s="285"/>
      <c r="M4" s="285"/>
      <c r="N4" s="285"/>
      <c r="O4" s="128"/>
      <c r="P4" s="129"/>
    </row>
    <row r="5" spans="1:16" s="87" customFormat="1" ht="11.25" customHeight="1">
      <c r="A5" s="93"/>
      <c r="B5" s="91"/>
      <c r="C5" s="91"/>
      <c r="D5" s="91"/>
      <c r="E5" s="91"/>
      <c r="F5" s="91"/>
      <c r="G5" s="92"/>
      <c r="H5" s="92"/>
      <c r="I5" s="92"/>
      <c r="J5" s="92"/>
      <c r="K5" s="92"/>
      <c r="L5" s="92"/>
      <c r="M5" s="92"/>
      <c r="N5" s="92"/>
      <c r="P5" s="111"/>
    </row>
    <row r="6" spans="1:16" s="87" customFormat="1" ht="18" customHeight="1">
      <c r="A6" s="95" t="s">
        <v>160</v>
      </c>
      <c r="B6" s="295" t="s">
        <v>162</v>
      </c>
      <c r="C6" s="295"/>
      <c r="D6" s="295"/>
      <c r="G6" s="287" t="s">
        <v>277</v>
      </c>
      <c r="H6" s="287"/>
      <c r="I6" s="287"/>
      <c r="J6" s="287"/>
      <c r="K6" s="292">
        <v>0</v>
      </c>
      <c r="L6" s="292"/>
      <c r="M6" s="92"/>
      <c r="N6" s="92"/>
      <c r="O6" s="293" t="s">
        <v>227</v>
      </c>
      <c r="P6" s="111"/>
    </row>
    <row r="7" spans="1:16" s="130" customFormat="1" ht="18" customHeight="1">
      <c r="A7" s="95" t="s">
        <v>107</v>
      </c>
      <c r="B7" s="296" t="s">
        <v>194</v>
      </c>
      <c r="C7" s="296"/>
      <c r="D7" s="296"/>
      <c r="E7" s="87"/>
      <c r="F7" s="87"/>
      <c r="G7" s="287" t="s">
        <v>278</v>
      </c>
      <c r="H7" s="287"/>
      <c r="I7" s="287"/>
      <c r="J7" s="287"/>
      <c r="K7" s="286">
        <v>0</v>
      </c>
      <c r="L7" s="286"/>
      <c r="M7" s="85"/>
      <c r="N7" s="89"/>
      <c r="O7" s="293"/>
      <c r="P7" s="111"/>
    </row>
    <row r="8" spans="1:16" s="130" customFormat="1" ht="18" customHeight="1">
      <c r="A8" s="94"/>
      <c r="B8" s="291"/>
      <c r="C8" s="291"/>
      <c r="D8" s="87"/>
      <c r="E8" s="87"/>
      <c r="F8" s="87"/>
      <c r="G8" s="300" t="s">
        <v>279</v>
      </c>
      <c r="H8" s="300"/>
      <c r="I8" s="300"/>
      <c r="J8" s="300"/>
      <c r="K8" s="286">
        <v>0</v>
      </c>
      <c r="L8" s="286"/>
      <c r="M8" s="86"/>
      <c r="N8" s="85"/>
      <c r="O8" s="293"/>
      <c r="P8" s="131"/>
    </row>
    <row r="9" spans="1:16" s="87" customFormat="1" ht="18" customHeight="1">
      <c r="A9" s="94"/>
      <c r="B9" s="291"/>
      <c r="C9" s="291"/>
      <c r="G9" s="300" t="s">
        <v>280</v>
      </c>
      <c r="H9" s="300"/>
      <c r="I9" s="300"/>
      <c r="J9" s="300"/>
      <c r="K9" s="286">
        <v>0</v>
      </c>
      <c r="L9" s="286"/>
      <c r="M9" s="88">
        <f>SUM(K6:K9)</f>
        <v>0</v>
      </c>
      <c r="N9" s="89">
        <f>IF(M9&gt;100,101199,51100)</f>
        <v>51100</v>
      </c>
      <c r="O9" s="293"/>
      <c r="P9" s="111"/>
    </row>
    <row r="10" spans="1:16" s="69" customFormat="1" ht="10.5" customHeight="1">
      <c r="A10" s="294"/>
      <c r="B10" s="294"/>
      <c r="C10" s="294"/>
      <c r="D10" s="294"/>
      <c r="E10" s="294"/>
      <c r="F10" s="294"/>
      <c r="G10" s="294"/>
      <c r="H10" s="294"/>
      <c r="I10" s="294"/>
      <c r="J10" s="294"/>
      <c r="K10" s="294"/>
      <c r="L10" s="294"/>
      <c r="M10" s="294"/>
      <c r="N10" s="294"/>
    </row>
    <row r="11" spans="1:16" s="112" customFormat="1" ht="27" customHeight="1">
      <c r="A11" s="325" t="s">
        <v>4</v>
      </c>
      <c r="B11" s="302"/>
      <c r="C11" s="302"/>
      <c r="D11" s="302"/>
      <c r="E11" s="301"/>
      <c r="F11" s="302"/>
      <c r="G11" s="302"/>
      <c r="H11" s="302"/>
      <c r="I11" s="302"/>
      <c r="J11" s="302"/>
      <c r="K11" s="302"/>
      <c r="L11" s="302"/>
      <c r="M11" s="302"/>
      <c r="N11" s="302"/>
      <c r="P11" s="129"/>
    </row>
    <row r="12" spans="1:16" s="115" customFormat="1" ht="4.5" customHeight="1">
      <c r="A12" s="136"/>
      <c r="B12" s="136"/>
      <c r="C12" s="114"/>
      <c r="D12" s="114"/>
      <c r="E12" s="114"/>
      <c r="F12" s="114"/>
      <c r="G12" s="114"/>
      <c r="H12" s="114"/>
      <c r="I12" s="114"/>
      <c r="J12" s="114"/>
      <c r="K12" s="114"/>
      <c r="L12" s="114"/>
      <c r="M12" s="114"/>
      <c r="N12" s="114"/>
      <c r="P12" s="137"/>
    </row>
    <row r="13" spans="1:16" s="87" customFormat="1" ht="24" customHeight="1">
      <c r="A13" s="96" t="str">
        <f>CONCATENATE("Chiro",$B$7,$N$9)</f>
        <v>ChiroSelect your Region51100</v>
      </c>
      <c r="B13" s="111"/>
      <c r="C13" s="254" t="s">
        <v>226</v>
      </c>
      <c r="D13" s="273"/>
      <c r="E13" s="273"/>
      <c r="F13" s="273"/>
      <c r="G13" s="273"/>
      <c r="H13" s="255"/>
      <c r="P13" s="266"/>
    </row>
    <row r="14" spans="1:16" s="87" customFormat="1" ht="21" customHeight="1">
      <c r="A14" s="96"/>
      <c r="C14" s="297" t="s">
        <v>203</v>
      </c>
      <c r="D14" s="298"/>
      <c r="E14" s="298"/>
      <c r="F14" s="298"/>
      <c r="G14" s="298"/>
      <c r="H14" s="299"/>
      <c r="P14" s="266"/>
    </row>
    <row r="15" spans="1:16" s="87" customFormat="1" ht="18">
      <c r="A15" s="262"/>
      <c r="B15" s="262"/>
      <c r="C15" s="106" t="s">
        <v>222</v>
      </c>
      <c r="D15" s="106" t="s">
        <v>223</v>
      </c>
      <c r="E15" s="106" t="s">
        <v>207</v>
      </c>
      <c r="F15" s="106" t="s">
        <v>224</v>
      </c>
      <c r="G15" s="106" t="s">
        <v>200</v>
      </c>
      <c r="H15" s="107" t="s">
        <v>225</v>
      </c>
      <c r="P15" s="266"/>
    </row>
    <row r="16" spans="1:16" s="99" customFormat="1" ht="20.100000000000001" customHeight="1">
      <c r="A16" s="233" t="s">
        <v>282</v>
      </c>
      <c r="B16" s="233"/>
      <c r="C16" s="98">
        <f>VLOOKUP(Area_Chiro_GroupSize_51199,List_RateTable_LG,26,FALSE)</f>
        <v>0</v>
      </c>
      <c r="D16" s="98">
        <f>VLOOKUP(Area_Chiro_GroupSize_51199,List_RateTable_LG,30,FALSE)</f>
        <v>0</v>
      </c>
      <c r="E16" s="98">
        <f>VLOOKUP(Area_Chiro_GroupSize_51199,List_RateTable_LG,34,FALSE)</f>
        <v>0</v>
      </c>
      <c r="F16" s="98">
        <f>VLOOKUP(Area_Chiro_GroupSize_51199,List_RateTable_LG,38,FALSE)</f>
        <v>0</v>
      </c>
      <c r="G16" s="98">
        <f>VLOOKUP(Area_Chiro_GroupSize_51199,List_RateTable_LG,42,FALSE)</f>
        <v>0</v>
      </c>
      <c r="H16" s="98">
        <f>VLOOKUP(Area_Chiro_GroupSize_51199,List_RateTable_LG,46,FALSE)</f>
        <v>0</v>
      </c>
      <c r="P16" s="266"/>
    </row>
    <row r="17" spans="1:16" s="99" customFormat="1" ht="20.100000000000001" customHeight="1">
      <c r="A17" s="233" t="s">
        <v>283</v>
      </c>
      <c r="B17" s="233"/>
      <c r="C17" s="100">
        <f>VLOOKUP(Area_Chiro_GroupSize_51199,List_RateTable_LG,27,FALSE)</f>
        <v>0</v>
      </c>
      <c r="D17" s="100">
        <f>VLOOKUP(Area_Chiro_GroupSize_51199,List_RateTable_LG,31,FALSE)</f>
        <v>0</v>
      </c>
      <c r="E17" s="100">
        <f>VLOOKUP(Area_Chiro_GroupSize_51199,List_RateTable_LG,35,FALSE)</f>
        <v>0</v>
      </c>
      <c r="F17" s="100">
        <f>VLOOKUP(Area_Chiro_GroupSize_51199,List_RateTable_LG,39,FALSE)</f>
        <v>0</v>
      </c>
      <c r="G17" s="100">
        <f>VLOOKUP(Area_Chiro_GroupSize_51199,List_RateTable_LG,43,FALSE)</f>
        <v>0</v>
      </c>
      <c r="H17" s="100">
        <f>VLOOKUP(Area_Chiro_GroupSize_51199,List_RateTable_LG,47,FALSE)</f>
        <v>0</v>
      </c>
      <c r="P17" s="101"/>
    </row>
    <row r="18" spans="1:16" s="99" customFormat="1" ht="20.100000000000001" customHeight="1">
      <c r="A18" s="233" t="s">
        <v>284</v>
      </c>
      <c r="B18" s="233"/>
      <c r="C18" s="98">
        <f>VLOOKUP(Area_Chiro_GroupSize_51199,List_RateTable_LG,28,FALSE)</f>
        <v>0</v>
      </c>
      <c r="D18" s="98">
        <f>VLOOKUP(Area_Chiro_GroupSize_51199,List_RateTable_LG,32,FALSE)</f>
        <v>0</v>
      </c>
      <c r="E18" s="98">
        <f>VLOOKUP(Area_Chiro_GroupSize_51199,List_RateTable_LG,36,FALSE)</f>
        <v>0</v>
      </c>
      <c r="F18" s="98">
        <f>VLOOKUP(Area_Chiro_GroupSize_51199,List_RateTable_LG,40,FALSE)</f>
        <v>0</v>
      </c>
      <c r="G18" s="98">
        <f>VLOOKUP(Area_Chiro_GroupSize_51199,List_RateTable_LG,44,FALSE)</f>
        <v>0</v>
      </c>
      <c r="H18" s="98">
        <f>VLOOKUP(Area_Chiro_GroupSize_51199,List_RateTable_LG,48,FALSE)</f>
        <v>0</v>
      </c>
      <c r="P18" s="102"/>
    </row>
    <row r="19" spans="1:16" s="99" customFormat="1" ht="19.5" customHeight="1">
      <c r="A19" s="233" t="s">
        <v>285</v>
      </c>
      <c r="B19" s="233"/>
      <c r="C19" s="138">
        <f>VLOOKUP(Area_Chiro_GroupSize_51199,List_RateTable_LG,29,FALSE)</f>
        <v>0</v>
      </c>
      <c r="D19" s="138">
        <f>VLOOKUP(Area_Chiro_GroupSize_51199,List_RateTable_LG,33,FALSE)</f>
        <v>0</v>
      </c>
      <c r="E19" s="138">
        <f>VLOOKUP(Area_Chiro_GroupSize_51199,List_RateTable_LG,37,FALSE)</f>
        <v>0</v>
      </c>
      <c r="F19" s="138">
        <f>VLOOKUP(Area_Chiro_GroupSize_51199,List_RateTable_LG,41,FALSE)</f>
        <v>0</v>
      </c>
      <c r="G19" s="138">
        <f>VLOOKUP(Area_Chiro_GroupSize_51199,List_RateTable_LG,45,FALSE)</f>
        <v>0</v>
      </c>
      <c r="H19" s="138">
        <f>VLOOKUP(Area_Chiro_GroupSize_51199,List_RateTable_LG,49,FALSE)</f>
        <v>0</v>
      </c>
      <c r="P19" s="102"/>
    </row>
    <row r="20" spans="1:16" s="87" customFormat="1" ht="22.5" customHeight="1">
      <c r="A20" s="258" t="s">
        <v>1</v>
      </c>
      <c r="B20" s="259"/>
      <c r="C20" s="139">
        <f t="shared" ref="C20:H20" si="0">SUM((C16*$K$6)+(C17*$K$7)+(C18*$K$8)+(C19*$K$9))</f>
        <v>0</v>
      </c>
      <c r="D20" s="139">
        <f t="shared" si="0"/>
        <v>0</v>
      </c>
      <c r="E20" s="139">
        <f t="shared" si="0"/>
        <v>0</v>
      </c>
      <c r="F20" s="139">
        <f t="shared" si="0"/>
        <v>0</v>
      </c>
      <c r="G20" s="139">
        <f t="shared" si="0"/>
        <v>0</v>
      </c>
      <c r="H20" s="140">
        <f t="shared" si="0"/>
        <v>0</v>
      </c>
      <c r="P20" s="111"/>
    </row>
    <row r="21" spans="1:16" s="76" customFormat="1" ht="20.25" customHeight="1">
      <c r="A21" s="284"/>
      <c r="B21" s="284"/>
      <c r="C21" s="284"/>
      <c r="D21" s="284"/>
      <c r="E21" s="232"/>
      <c r="F21" s="232"/>
      <c r="G21" s="232"/>
      <c r="H21" s="232"/>
      <c r="I21" s="81"/>
      <c r="J21" s="81"/>
      <c r="K21" s="81"/>
      <c r="L21" s="81"/>
      <c r="M21" s="232"/>
      <c r="N21" s="232"/>
    </row>
    <row r="22" spans="1:16" s="87" customFormat="1" ht="24" customHeight="1">
      <c r="A22" s="82"/>
      <c r="B22" s="82"/>
      <c r="C22" s="82"/>
      <c r="D22" s="82"/>
      <c r="E22" s="81"/>
      <c r="F22" s="81"/>
      <c r="G22" s="81"/>
      <c r="H22" s="81"/>
      <c r="I22" s="81"/>
      <c r="J22" s="81"/>
      <c r="K22" s="81"/>
      <c r="L22" s="81"/>
      <c r="M22" s="81"/>
      <c r="N22" s="81"/>
      <c r="P22" s="266"/>
    </row>
    <row r="23" spans="1:16" s="87" customFormat="1" ht="21" customHeight="1">
      <c r="A23" s="96" t="str">
        <f>CONCATENATE("ChiroAcu",$B$7,$N$9)</f>
        <v>ChiroAcuSelect your Region51100</v>
      </c>
      <c r="B23" s="111"/>
      <c r="C23" s="254" t="s">
        <v>228</v>
      </c>
      <c r="D23" s="273"/>
      <c r="E23" s="273"/>
      <c r="F23" s="273"/>
      <c r="G23" s="273"/>
      <c r="H23" s="255"/>
      <c r="P23" s="266"/>
    </row>
    <row r="24" spans="1:16" s="87" customFormat="1" ht="15.75">
      <c r="A24" s="96"/>
      <c r="C24" s="313" t="s">
        <v>203</v>
      </c>
      <c r="D24" s="313"/>
      <c r="E24" s="313"/>
      <c r="F24" s="313"/>
      <c r="G24" s="313"/>
      <c r="H24" s="314"/>
      <c r="P24" s="266"/>
    </row>
    <row r="25" spans="1:16" s="99" customFormat="1" ht="20.100000000000001" customHeight="1">
      <c r="A25" s="262"/>
      <c r="B25" s="262"/>
      <c r="C25" s="106" t="s">
        <v>222</v>
      </c>
      <c r="D25" s="106" t="s">
        <v>223</v>
      </c>
      <c r="E25" s="106" t="s">
        <v>207</v>
      </c>
      <c r="F25" s="106" t="s">
        <v>224</v>
      </c>
      <c r="G25" s="106" t="s">
        <v>200</v>
      </c>
      <c r="H25" s="107" t="s">
        <v>225</v>
      </c>
      <c r="P25" s="266"/>
    </row>
    <row r="26" spans="1:16" s="99" customFormat="1" ht="20.100000000000001" customHeight="1">
      <c r="A26" s="233" t="s">
        <v>282</v>
      </c>
      <c r="B26" s="233"/>
      <c r="C26" s="98">
        <f>VLOOKUP(Area_ChiroAcu_GroupSize_51199,List_RateTable_LG,26,FALSE)</f>
        <v>0</v>
      </c>
      <c r="D26" s="98">
        <f>VLOOKUP(Area_ChiroAcu_GroupSize_51199,List_RateTable_LG,30,FALSE)</f>
        <v>0</v>
      </c>
      <c r="E26" s="98">
        <f>VLOOKUP(Area_ChiroAcu_GroupSize_51199,List_RateTable_LG,34,FALSE)</f>
        <v>0</v>
      </c>
      <c r="F26" s="98">
        <f>VLOOKUP(Area_ChiroAcu_GroupSize_51199,List_RateTable_LG,38,FALSE)</f>
        <v>0</v>
      </c>
      <c r="G26" s="98">
        <f>VLOOKUP(Area_ChiroAcu_GroupSize_51199,List_RateTable_LG,42,FALSE)</f>
        <v>0</v>
      </c>
      <c r="H26" s="98">
        <f>VLOOKUP(Area_ChiroAcu_GroupSize_51199,List_RateTable_LG,46,FALSE)</f>
        <v>0</v>
      </c>
      <c r="P26" s="101"/>
    </row>
    <row r="27" spans="1:16" s="99" customFormat="1" ht="20.100000000000001" customHeight="1">
      <c r="A27" s="233" t="s">
        <v>283</v>
      </c>
      <c r="B27" s="233"/>
      <c r="C27" s="100">
        <f>VLOOKUP(Area_ChiroAcu_GroupSize_51199,List_RateTable_LG,27,FALSE)</f>
        <v>0</v>
      </c>
      <c r="D27" s="100">
        <f>VLOOKUP(Area_ChiroAcu_GroupSize_51199,List_RateTable_LG,31,FALSE)</f>
        <v>0</v>
      </c>
      <c r="E27" s="100">
        <f>VLOOKUP(Area_ChiroAcu_GroupSize_51199,List_RateTable_LG,35,FALSE)</f>
        <v>0</v>
      </c>
      <c r="F27" s="100">
        <f>VLOOKUP(Area_ChiroAcu_GroupSize_51199,List_RateTable_LG,39,FALSE)</f>
        <v>0</v>
      </c>
      <c r="G27" s="100">
        <f>VLOOKUP(Area_ChiroAcu_GroupSize_51199,List_RateTable_LG,43,FALSE)</f>
        <v>0</v>
      </c>
      <c r="H27" s="100">
        <f>VLOOKUP(Area_ChiroAcu_GroupSize_51199,List_RateTable_LG,47,FALSE)</f>
        <v>0</v>
      </c>
      <c r="P27" s="102"/>
    </row>
    <row r="28" spans="1:16" s="99" customFormat="1" ht="19.5" customHeight="1">
      <c r="A28" s="233" t="s">
        <v>284</v>
      </c>
      <c r="B28" s="233"/>
      <c r="C28" s="98">
        <f>VLOOKUP(Area_ChiroAcu_GroupSize_51199,List_RateTable_LG,28,FALSE)</f>
        <v>0</v>
      </c>
      <c r="D28" s="98">
        <f>VLOOKUP(Area_ChiroAcu_GroupSize_51199,List_RateTable_LG,32,FALSE)</f>
        <v>0</v>
      </c>
      <c r="E28" s="98">
        <f>VLOOKUP(Area_ChiroAcu_GroupSize_51199,List_RateTable_LG,36,FALSE)</f>
        <v>0</v>
      </c>
      <c r="F28" s="98">
        <f>VLOOKUP(Area_ChiroAcu_GroupSize_51199,List_RateTable_LG,40,FALSE)</f>
        <v>0</v>
      </c>
      <c r="G28" s="98">
        <f>VLOOKUP(Area_ChiroAcu_GroupSize_51199,List_RateTable_LG,44,FALSE)</f>
        <v>0</v>
      </c>
      <c r="H28" s="98">
        <f>VLOOKUP(Area_ChiroAcu_GroupSize_51199,List_RateTable_LG,48,FALSE)</f>
        <v>0</v>
      </c>
      <c r="P28" s="102"/>
    </row>
    <row r="29" spans="1:16" s="87" customFormat="1" ht="19.5" customHeight="1">
      <c r="A29" s="328" t="s">
        <v>285</v>
      </c>
      <c r="B29" s="328"/>
      <c r="C29" s="138">
        <f>VLOOKUP(Area_ChiroAcu_GroupSize_51199,List_RateTable_LG,29,FALSE)</f>
        <v>0</v>
      </c>
      <c r="D29" s="138">
        <f>VLOOKUP(Area_ChiroAcu_GroupSize_51199,List_RateTable_LG,33,FALSE)</f>
        <v>0</v>
      </c>
      <c r="E29" s="138">
        <f>VLOOKUP(Area_ChiroAcu_GroupSize_51199,List_RateTable_LG,37,FALSE)</f>
        <v>0</v>
      </c>
      <c r="F29" s="138">
        <f>VLOOKUP(Area_ChiroAcu_GroupSize_51199,List_RateTable_LG,41,FALSE)</f>
        <v>0</v>
      </c>
      <c r="G29" s="138">
        <f>VLOOKUP(Area_ChiroAcu_GroupSize_51199,List_RateTable_LG,45,FALSE)</f>
        <v>0</v>
      </c>
      <c r="H29" s="138">
        <f>VLOOKUP(Area_ChiroAcu_GroupSize_51199,List_RateTable_LG,49,FALSE)</f>
        <v>0</v>
      </c>
      <c r="P29" s="111"/>
    </row>
    <row r="30" spans="1:16" s="76" customFormat="1" ht="21.75" customHeight="1">
      <c r="A30" s="258" t="s">
        <v>1</v>
      </c>
      <c r="B30" s="259"/>
      <c r="C30" s="139">
        <f t="shared" ref="C30:H30" si="1">SUM((C26*$K$6)+(C27*$K$7)+(C28*$K$8)+(C29*$K$9))</f>
        <v>0</v>
      </c>
      <c r="D30" s="139">
        <f t="shared" si="1"/>
        <v>0</v>
      </c>
      <c r="E30" s="139">
        <f t="shared" si="1"/>
        <v>0</v>
      </c>
      <c r="F30" s="139">
        <f t="shared" si="1"/>
        <v>0</v>
      </c>
      <c r="G30" s="139">
        <f t="shared" si="1"/>
        <v>0</v>
      </c>
      <c r="H30" s="140">
        <f t="shared" si="1"/>
        <v>0</v>
      </c>
    </row>
    <row r="31" spans="1:16" s="87" customFormat="1" ht="24" customHeight="1">
      <c r="A31" s="143"/>
      <c r="B31" s="143"/>
      <c r="C31" s="143"/>
      <c r="D31" s="143"/>
      <c r="E31" s="144"/>
      <c r="F31" s="144"/>
      <c r="G31" s="144"/>
      <c r="H31" s="144"/>
      <c r="I31" s="144"/>
      <c r="J31" s="144"/>
      <c r="K31" s="144"/>
      <c r="L31" s="144"/>
      <c r="M31" s="144"/>
      <c r="N31" s="144"/>
      <c r="P31" s="266"/>
    </row>
    <row r="32" spans="1:16" s="87" customFormat="1" ht="21" customHeight="1">
      <c r="A32" s="234" t="s">
        <v>3</v>
      </c>
      <c r="B32" s="235"/>
      <c r="C32" s="235"/>
      <c r="D32" s="235"/>
      <c r="E32" s="301"/>
      <c r="F32" s="327"/>
      <c r="G32" s="327"/>
      <c r="H32" s="327"/>
      <c r="I32" s="327"/>
      <c r="J32" s="327"/>
      <c r="K32" s="327"/>
      <c r="L32" s="327"/>
      <c r="M32" s="327"/>
      <c r="N32" s="327"/>
      <c r="P32" s="266"/>
    </row>
    <row r="33" spans="1:16" s="87" customFormat="1" ht="15.75">
      <c r="A33" s="114"/>
      <c r="B33" s="114"/>
      <c r="C33" s="114"/>
      <c r="D33" s="114"/>
      <c r="E33" s="114"/>
      <c r="F33" s="114"/>
      <c r="G33" s="114"/>
      <c r="H33" s="114"/>
      <c r="I33" s="114"/>
      <c r="J33" s="114"/>
      <c r="K33" s="114"/>
      <c r="L33" s="114"/>
      <c r="M33" s="114"/>
      <c r="N33" s="114"/>
      <c r="P33" s="266"/>
    </row>
    <row r="34" spans="1:16" s="99" customFormat="1" ht="41.25" customHeight="1">
      <c r="A34" s="326" t="s">
        <v>288</v>
      </c>
      <c r="B34" s="326"/>
      <c r="C34" s="326"/>
      <c r="D34" s="326"/>
      <c r="E34" s="326"/>
      <c r="F34" s="326"/>
      <c r="G34" s="326"/>
      <c r="H34" s="326"/>
      <c r="I34" s="326"/>
      <c r="J34" s="326"/>
      <c r="K34" s="326"/>
      <c r="L34" s="326"/>
      <c r="M34" s="326"/>
      <c r="N34" s="326"/>
      <c r="P34" s="101"/>
    </row>
    <row r="35" spans="1:16" s="99" customFormat="1" ht="20.100000000000001" customHeight="1">
      <c r="A35" s="87"/>
      <c r="B35" s="87"/>
      <c r="C35" s="254" t="s">
        <v>229</v>
      </c>
      <c r="D35" s="273"/>
      <c r="E35" s="273"/>
      <c r="F35" s="273"/>
      <c r="G35" s="273"/>
      <c r="H35" s="255"/>
      <c r="I35" s="87"/>
      <c r="J35" s="87"/>
      <c r="K35" s="87"/>
      <c r="L35" s="87"/>
      <c r="M35" s="87"/>
      <c r="N35" s="87"/>
      <c r="P35" s="102"/>
    </row>
    <row r="36" spans="1:16" s="99" customFormat="1" ht="15.75">
      <c r="A36" s="87"/>
      <c r="B36" s="87"/>
      <c r="C36" s="329" t="s">
        <v>203</v>
      </c>
      <c r="D36" s="329"/>
      <c r="E36" s="329"/>
      <c r="F36" s="329"/>
      <c r="G36" s="329"/>
      <c r="H36" s="330"/>
      <c r="P36" s="102"/>
    </row>
    <row r="37" spans="1:16" s="87" customFormat="1" ht="22.5" customHeight="1">
      <c r="A37" s="262"/>
      <c r="B37" s="262"/>
      <c r="C37" s="141" t="s">
        <v>222</v>
      </c>
      <c r="D37" s="142" t="s">
        <v>223</v>
      </c>
      <c r="E37" s="141" t="s">
        <v>207</v>
      </c>
      <c r="F37" s="142" t="s">
        <v>224</v>
      </c>
      <c r="G37" s="141" t="s">
        <v>200</v>
      </c>
      <c r="H37" s="107" t="s">
        <v>225</v>
      </c>
      <c r="P37" s="111"/>
    </row>
    <row r="38" spans="1:16" s="145" customFormat="1" ht="37.5" customHeight="1">
      <c r="A38" s="312" t="s">
        <v>271</v>
      </c>
      <c r="B38" s="233"/>
      <c r="C38" s="146">
        <v>10</v>
      </c>
      <c r="D38" s="146">
        <v>10</v>
      </c>
      <c r="E38" s="146">
        <v>15</v>
      </c>
      <c r="F38" s="146">
        <v>15</v>
      </c>
      <c r="G38" s="147" t="s">
        <v>202</v>
      </c>
      <c r="H38" s="146">
        <v>20</v>
      </c>
    </row>
    <row r="39" spans="1:16" s="112" customFormat="1" ht="37.5" customHeight="1">
      <c r="A39" s="312" t="s">
        <v>272</v>
      </c>
      <c r="B39" s="312"/>
      <c r="C39" s="148">
        <v>20</v>
      </c>
      <c r="D39" s="148">
        <v>30</v>
      </c>
      <c r="E39" s="148">
        <v>20</v>
      </c>
      <c r="F39" s="148">
        <v>30</v>
      </c>
      <c r="G39" s="148">
        <v>20</v>
      </c>
      <c r="H39" s="148">
        <v>30</v>
      </c>
    </row>
    <row r="40" spans="1:16" s="115" customFormat="1" ht="48.75" customHeight="1">
      <c r="A40" s="312" t="s">
        <v>273</v>
      </c>
      <c r="B40" s="233"/>
      <c r="C40" s="146">
        <v>10</v>
      </c>
      <c r="D40" s="146">
        <v>10</v>
      </c>
      <c r="E40" s="146">
        <v>15</v>
      </c>
      <c r="F40" s="147" t="s">
        <v>206</v>
      </c>
      <c r="G40" s="147" t="s">
        <v>202</v>
      </c>
      <c r="H40" s="146">
        <v>20</v>
      </c>
    </row>
    <row r="41" spans="1:16" s="115" customFormat="1" ht="38.25" customHeight="1">
      <c r="A41" s="312" t="s">
        <v>274</v>
      </c>
      <c r="B41" s="233"/>
      <c r="C41" s="148" t="s">
        <v>0</v>
      </c>
      <c r="D41" s="148" t="s">
        <v>0</v>
      </c>
      <c r="E41" s="148" t="s">
        <v>0</v>
      </c>
      <c r="F41" s="148" t="s">
        <v>0</v>
      </c>
      <c r="G41" s="148" t="s">
        <v>0</v>
      </c>
      <c r="H41" s="148" t="s">
        <v>0</v>
      </c>
    </row>
    <row r="42" spans="1:16" s="117" customFormat="1" ht="40.5" customHeight="1">
      <c r="A42" s="79"/>
      <c r="B42" s="79"/>
      <c r="C42" s="79"/>
      <c r="D42" s="79"/>
      <c r="E42" s="79"/>
      <c r="F42" s="79"/>
      <c r="G42" s="79"/>
      <c r="H42" s="79"/>
      <c r="I42" s="79"/>
      <c r="J42" s="79"/>
      <c r="K42" s="79"/>
      <c r="L42" s="79"/>
      <c r="M42" s="79"/>
      <c r="N42" s="79"/>
    </row>
    <row r="43" spans="1:16" s="87" customFormat="1" ht="24" customHeight="1">
      <c r="C43" s="331" t="s">
        <v>255</v>
      </c>
      <c r="D43" s="331"/>
      <c r="E43" s="331"/>
      <c r="F43" s="331"/>
      <c r="G43" s="331"/>
      <c r="H43" s="331"/>
      <c r="I43" s="331" t="s">
        <v>256</v>
      </c>
      <c r="J43" s="331"/>
      <c r="K43" s="331"/>
      <c r="L43" s="331"/>
      <c r="M43" s="331"/>
      <c r="N43" s="331"/>
      <c r="P43" s="111"/>
    </row>
    <row r="44" spans="1:16" s="116" customFormat="1" ht="90" customHeight="1">
      <c r="A44" s="236" t="s">
        <v>275</v>
      </c>
      <c r="B44" s="237"/>
      <c r="C44" s="303" t="s">
        <v>291</v>
      </c>
      <c r="D44" s="304"/>
      <c r="E44" s="304"/>
      <c r="F44" s="304"/>
      <c r="G44" s="304"/>
      <c r="H44" s="305"/>
      <c r="I44" s="303" t="s">
        <v>292</v>
      </c>
      <c r="J44" s="304"/>
      <c r="K44" s="304"/>
      <c r="L44" s="304"/>
      <c r="M44" s="304"/>
      <c r="N44" s="305"/>
    </row>
    <row r="45" spans="1:16" s="87" customFormat="1" ht="111.75" customHeight="1">
      <c r="A45" s="236" t="s">
        <v>276</v>
      </c>
      <c r="B45" s="237"/>
      <c r="C45" s="309" t="s">
        <v>289</v>
      </c>
      <c r="D45" s="310"/>
      <c r="E45" s="310"/>
      <c r="F45" s="310"/>
      <c r="G45" s="310"/>
      <c r="H45" s="311"/>
      <c r="I45" s="306" t="s">
        <v>293</v>
      </c>
      <c r="J45" s="307"/>
      <c r="K45" s="307"/>
      <c r="L45" s="307"/>
      <c r="M45" s="307"/>
      <c r="N45" s="308"/>
      <c r="P45" s="111"/>
    </row>
    <row r="46" spans="1:16" s="99" customFormat="1" ht="130.5" customHeight="1">
      <c r="A46" s="236" t="s">
        <v>270</v>
      </c>
      <c r="B46" s="237"/>
      <c r="C46" s="322" t="s">
        <v>286</v>
      </c>
      <c r="D46" s="323"/>
      <c r="E46" s="323"/>
      <c r="F46" s="323"/>
      <c r="G46" s="323"/>
      <c r="H46" s="323"/>
      <c r="I46" s="323"/>
      <c r="J46" s="323"/>
      <c r="K46" s="323"/>
      <c r="L46" s="323"/>
      <c r="M46" s="323"/>
      <c r="N46" s="324"/>
    </row>
    <row r="47" spans="1:16" s="99" customFormat="1" ht="36.75" customHeight="1">
      <c r="A47" s="244"/>
      <c r="B47" s="245"/>
      <c r="C47" s="246"/>
      <c r="D47" s="246"/>
      <c r="E47" s="246"/>
      <c r="F47" s="246"/>
      <c r="G47" s="246"/>
      <c r="H47" s="246"/>
      <c r="I47" s="246"/>
      <c r="J47" s="246"/>
      <c r="K47" s="246"/>
      <c r="L47" s="246"/>
      <c r="M47" s="246"/>
      <c r="N47" s="246"/>
    </row>
    <row r="48" spans="1:16" s="99" customFormat="1" ht="54" customHeight="1">
      <c r="A48" s="247" t="s">
        <v>101</v>
      </c>
      <c r="B48" s="248"/>
      <c r="C48" s="248"/>
      <c r="D48" s="248"/>
      <c r="E48" s="320"/>
      <c r="F48" s="321"/>
      <c r="G48" s="321"/>
      <c r="H48" s="321"/>
      <c r="I48" s="321"/>
      <c r="J48" s="321"/>
      <c r="K48" s="317"/>
      <c r="L48" s="317"/>
      <c r="M48" s="317"/>
      <c r="N48" s="317"/>
      <c r="P48" s="111"/>
    </row>
    <row r="49" spans="1:16" s="99" customFormat="1" ht="19.5" customHeight="1">
      <c r="A49" s="315"/>
      <c r="B49" s="316"/>
      <c r="C49" s="316"/>
      <c r="D49" s="316"/>
      <c r="E49" s="316"/>
      <c r="F49" s="316"/>
      <c r="G49" s="316"/>
      <c r="H49" s="316"/>
      <c r="I49" s="316"/>
      <c r="J49" s="316"/>
      <c r="K49" s="317"/>
      <c r="L49" s="317"/>
      <c r="M49" s="317"/>
      <c r="N49" s="317"/>
      <c r="P49" s="121"/>
    </row>
    <row r="50" spans="1:16" s="77" customFormat="1" ht="22.5" customHeight="1">
      <c r="A50" s="249" t="s">
        <v>269</v>
      </c>
      <c r="B50" s="250"/>
      <c r="C50" s="250"/>
      <c r="D50" s="250"/>
      <c r="E50" s="251"/>
      <c r="F50" s="318"/>
      <c r="G50" s="252"/>
      <c r="H50" s="272" t="s">
        <v>268</v>
      </c>
      <c r="I50" s="319"/>
      <c r="J50" s="319"/>
      <c r="K50" s="319"/>
      <c r="L50" s="319"/>
      <c r="M50" s="319"/>
      <c r="N50" s="319"/>
      <c r="P50" s="78"/>
    </row>
    <row r="51" spans="1:16" s="116" customFormat="1" ht="36" customHeight="1">
      <c r="A51" s="230" t="s">
        <v>205</v>
      </c>
      <c r="B51" s="230"/>
      <c r="C51" s="230"/>
      <c r="D51" s="230"/>
      <c r="E51" s="230"/>
      <c r="F51" s="230"/>
      <c r="G51" s="230"/>
      <c r="H51" s="230"/>
      <c r="I51" s="230"/>
      <c r="J51" s="230"/>
      <c r="K51" s="230"/>
      <c r="L51" s="230"/>
      <c r="M51" s="230"/>
      <c r="N51" s="230"/>
    </row>
    <row r="52" spans="1:16" s="99" customFormat="1" ht="139.5" customHeight="1">
      <c r="A52" s="80"/>
      <c r="B52" s="80"/>
      <c r="C52" s="80"/>
      <c r="D52" s="80"/>
      <c r="E52" s="80"/>
      <c r="F52" s="80"/>
      <c r="G52" s="80"/>
      <c r="H52" s="80"/>
      <c r="I52" s="80"/>
      <c r="J52" s="80"/>
      <c r="K52" s="80"/>
      <c r="L52" s="80"/>
      <c r="M52" s="231"/>
      <c r="N52" s="231"/>
    </row>
    <row r="53" spans="1:16" s="99" customFormat="1" ht="150" customHeight="1">
      <c r="A53" s="80"/>
      <c r="B53" s="80"/>
      <c r="C53" s="80"/>
      <c r="D53" s="80"/>
      <c r="E53" s="80"/>
      <c r="F53" s="80"/>
      <c r="G53" s="80"/>
      <c r="H53" s="80"/>
      <c r="I53" s="80"/>
      <c r="J53" s="80"/>
      <c r="K53" s="80"/>
      <c r="L53" s="80"/>
      <c r="M53" s="231"/>
      <c r="N53" s="231"/>
    </row>
    <row r="54" spans="1:16" s="99" customFormat="1" ht="129.75" customHeight="1">
      <c r="A54" s="80"/>
      <c r="B54" s="80"/>
      <c r="C54" s="80"/>
      <c r="D54" s="80"/>
      <c r="E54" s="80"/>
      <c r="F54" s="80"/>
      <c r="G54" s="80"/>
      <c r="H54" s="80"/>
      <c r="I54" s="80"/>
      <c r="J54" s="80"/>
      <c r="K54" s="80"/>
      <c r="L54" s="80"/>
      <c r="M54" s="231"/>
      <c r="N54" s="231"/>
    </row>
    <row r="55" spans="1:16" s="90" customFormat="1" ht="7.5" customHeight="1">
      <c r="A55" s="80"/>
      <c r="B55" s="80"/>
      <c r="C55" s="80"/>
      <c r="D55" s="80"/>
      <c r="E55" s="80"/>
      <c r="F55" s="80"/>
      <c r="G55" s="80"/>
      <c r="H55" s="80"/>
      <c r="I55" s="80"/>
      <c r="J55" s="80"/>
      <c r="K55" s="80"/>
      <c r="L55" s="80"/>
      <c r="M55" s="231"/>
      <c r="N55" s="231"/>
      <c r="P55" s="122"/>
    </row>
    <row r="56" spans="1:16" s="123" customFormat="1" ht="27" customHeight="1">
      <c r="A56" s="80"/>
      <c r="B56" s="80"/>
      <c r="C56" s="80"/>
      <c r="D56" s="80"/>
      <c r="E56" s="80"/>
      <c r="F56" s="80"/>
      <c r="G56" s="80"/>
      <c r="H56" s="80"/>
      <c r="I56" s="80"/>
      <c r="J56" s="80"/>
      <c r="K56" s="80"/>
      <c r="L56" s="80"/>
      <c r="M56" s="231"/>
      <c r="N56" s="231"/>
    </row>
    <row r="57" spans="1:16" s="124" customFormat="1" ht="9.75" customHeight="1">
      <c r="A57" s="80"/>
      <c r="B57" s="80"/>
      <c r="C57" s="80"/>
      <c r="D57" s="80"/>
      <c r="E57" s="80"/>
      <c r="F57" s="80"/>
      <c r="G57" s="80"/>
      <c r="H57" s="80"/>
      <c r="I57" s="80"/>
      <c r="J57" s="80"/>
      <c r="K57" s="80"/>
      <c r="L57" s="80"/>
      <c r="M57" s="231"/>
      <c r="N57" s="231"/>
    </row>
    <row r="58" spans="1:16" s="123" customFormat="1" ht="36" customHeight="1">
      <c r="A58" s="80"/>
      <c r="B58" s="80"/>
      <c r="C58" s="80"/>
      <c r="D58" s="80"/>
      <c r="E58" s="80"/>
      <c r="F58" s="80"/>
      <c r="G58" s="80"/>
      <c r="H58" s="80"/>
      <c r="I58" s="80"/>
      <c r="J58" s="80"/>
      <c r="K58" s="80"/>
      <c r="L58" s="80"/>
      <c r="M58" s="231"/>
      <c r="N58" s="231"/>
    </row>
    <row r="59" spans="1:16" s="87" customFormat="1" ht="33" customHeight="1">
      <c r="A59" s="80"/>
      <c r="B59" s="80"/>
      <c r="C59" s="80"/>
      <c r="D59" s="80"/>
      <c r="E59" s="80"/>
      <c r="F59" s="80"/>
      <c r="G59" s="80"/>
      <c r="H59" s="80"/>
      <c r="I59" s="80"/>
      <c r="J59" s="80"/>
      <c r="K59" s="80"/>
      <c r="L59" s="80"/>
      <c r="M59" s="80"/>
      <c r="N59" s="80"/>
      <c r="P59" s="111"/>
    </row>
    <row r="65" spans="16:16">
      <c r="P65" s="80"/>
    </row>
    <row r="66" spans="16:16">
      <c r="P66" s="80"/>
    </row>
  </sheetData>
  <sheetProtection algorithmName="SHA-512" hashValue="LpNNb0V/UfbdQGHZiCLkqVIEsshxu/dL9ubu5UcqQJ6Estl1YtHmjitlXpcruw8jayeJSYgxfHl3EGAk3jm1rg==" saltValue="wpGyhPfjE86L3p5iVV3j5A==" spinCount="100000" sheet="1" formatCells="0" formatColumns="0" formatRows="0" selectLockedCells="1"/>
  <mergeCells count="78">
    <mergeCell ref="A1:N1"/>
    <mergeCell ref="A11:D11"/>
    <mergeCell ref="A44:B44"/>
    <mergeCell ref="A27:B27"/>
    <mergeCell ref="A34:N34"/>
    <mergeCell ref="E32:N32"/>
    <mergeCell ref="A32:D32"/>
    <mergeCell ref="A29:B29"/>
    <mergeCell ref="A30:B30"/>
    <mergeCell ref="C36:H36"/>
    <mergeCell ref="I43:N43"/>
    <mergeCell ref="C43:H43"/>
    <mergeCell ref="A16:B16"/>
    <mergeCell ref="A17:B17"/>
    <mergeCell ref="A18:B18"/>
    <mergeCell ref="A19:B19"/>
    <mergeCell ref="M57:N57"/>
    <mergeCell ref="M58:N58"/>
    <mergeCell ref="A46:B46"/>
    <mergeCell ref="A51:N51"/>
    <mergeCell ref="M52:N52"/>
    <mergeCell ref="M53:N53"/>
    <mergeCell ref="M54:N54"/>
    <mergeCell ref="M55:N55"/>
    <mergeCell ref="M56:N56"/>
    <mergeCell ref="A47:N47"/>
    <mergeCell ref="A48:D48"/>
    <mergeCell ref="A49:N49"/>
    <mergeCell ref="A50:G50"/>
    <mergeCell ref="H50:N50"/>
    <mergeCell ref="E48:N48"/>
    <mergeCell ref="C46:N46"/>
    <mergeCell ref="C35:H35"/>
    <mergeCell ref="M21:N21"/>
    <mergeCell ref="E21:F21"/>
    <mergeCell ref="G21:H21"/>
    <mergeCell ref="A21:D21"/>
    <mergeCell ref="C24:H24"/>
    <mergeCell ref="I44:N44"/>
    <mergeCell ref="I45:N45"/>
    <mergeCell ref="C44:H44"/>
    <mergeCell ref="C45:H45"/>
    <mergeCell ref="A15:B15"/>
    <mergeCell ref="A37:B37"/>
    <mergeCell ref="A20:B20"/>
    <mergeCell ref="A38:B38"/>
    <mergeCell ref="A39:B39"/>
    <mergeCell ref="A40:B40"/>
    <mergeCell ref="A41:B41"/>
    <mergeCell ref="A45:B45"/>
    <mergeCell ref="A25:B25"/>
    <mergeCell ref="A26:B26"/>
    <mergeCell ref="A28:B28"/>
    <mergeCell ref="C23:H23"/>
    <mergeCell ref="A10:N10"/>
    <mergeCell ref="B6:D6"/>
    <mergeCell ref="B7:D7"/>
    <mergeCell ref="C14:H14"/>
    <mergeCell ref="G8:J8"/>
    <mergeCell ref="G9:J9"/>
    <mergeCell ref="E11:N11"/>
    <mergeCell ref="C13:H13"/>
    <mergeCell ref="P31:P33"/>
    <mergeCell ref="P22:P25"/>
    <mergeCell ref="A2:N2"/>
    <mergeCell ref="B4:N4"/>
    <mergeCell ref="K7:L7"/>
    <mergeCell ref="K8:L8"/>
    <mergeCell ref="K9:L9"/>
    <mergeCell ref="G6:J6"/>
    <mergeCell ref="G7:J7"/>
    <mergeCell ref="E3:N3"/>
    <mergeCell ref="A3:D3"/>
    <mergeCell ref="B8:C8"/>
    <mergeCell ref="B9:C9"/>
    <mergeCell ref="K6:L6"/>
    <mergeCell ref="P13:P16"/>
    <mergeCell ref="O6:O9"/>
  </mergeCells>
  <conditionalFormatting sqref="O4">
    <cfRule type="expression" dxfId="11" priority="28" stopIfTrue="1">
      <formula>$M$9=0</formula>
    </cfRule>
    <cfRule type="cellIs" dxfId="10" priority="29" stopIfTrue="1" operator="equal">
      <formula>0</formula>
    </cfRule>
  </conditionalFormatting>
  <conditionalFormatting sqref="O6:O9">
    <cfRule type="expression" dxfId="9" priority="30" stopIfTrue="1">
      <formula>$M$9=0</formula>
    </cfRule>
    <cfRule type="expression" dxfId="8" priority="31" stopIfTrue="1">
      <formula>$M$9&lt;51</formula>
    </cfRule>
  </conditionalFormatting>
  <conditionalFormatting sqref="C16:H16 C18:H18 C26:H26 C28:H28">
    <cfRule type="expression" dxfId="7" priority="32" stopIfTrue="1">
      <formula>$M$9&lt;51</formula>
    </cfRule>
    <cfRule type="expression" dxfId="6" priority="33" stopIfTrue="1">
      <formula>$M$9=0</formula>
    </cfRule>
    <cfRule type="expression" dxfId="5" priority="34" stopIfTrue="1">
      <formula>$M$9=0</formula>
    </cfRule>
    <cfRule type="expression" dxfId="4" priority="35" stopIfTrue="1">
      <formula>$M$9&lt;51</formula>
    </cfRule>
  </conditionalFormatting>
  <conditionalFormatting sqref="C17:H17 C19:H19 C27:H27 C29:H29">
    <cfRule type="expression" dxfId="3" priority="3">
      <formula>$M$9&lt;51</formula>
    </cfRule>
    <cfRule type="expression" dxfId="2" priority="4">
      <formula>$M$9=0</formula>
    </cfRule>
  </conditionalFormatting>
  <conditionalFormatting sqref="C20:H20 C30:H30">
    <cfRule type="expression" dxfId="1" priority="1">
      <formula>$M$9&lt;51</formula>
    </cfRule>
    <cfRule type="expression" dxfId="0" priority="2">
      <formula>$M$9=0</formula>
    </cfRule>
  </conditionalFormatting>
  <dataValidations count="3">
    <dataValidation type="list" allowBlank="1" sqref="B6:C6" xr:uid="{00000000-0002-0000-0200-000000000000}">
      <formula1>List_EffDate</formula1>
    </dataValidation>
    <dataValidation type="list" allowBlank="1" sqref="B7:C7" xr:uid="{00000000-0002-0000-0200-000001000000}">
      <formula1>List_Area</formula1>
    </dataValidation>
    <dataValidation allowBlank="1" sqref="A5:A10 B8:C10 D10:N10 G6:G9 K6:K9 D8:D9 M5:N9 B5:L5" xr:uid="{00000000-0002-0000-0200-000002000000}"/>
  </dataValidations>
  <printOptions horizontalCentered="1"/>
  <pageMargins left="0.4" right="0.4" top="0.5" bottom="0.4" header="0.3" footer="0.3"/>
  <pageSetup scale="53" fitToHeight="2" orientation="landscape" horizontalDpi="1200" verticalDpi="1200" r:id="rId1"/>
  <headerFooter>
    <oddFooter>&amp;L&amp;D&amp;RCPS-006  11/17</oddFooter>
  </headerFooter>
  <rowBreaks count="1" manualBreakCount="1">
    <brk id="3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sheetPr>
  <dimension ref="A1:BD127"/>
  <sheetViews>
    <sheetView zoomScaleNormal="100" workbookViewId="0">
      <selection activeCell="B7" sqref="B7"/>
    </sheetView>
  </sheetViews>
  <sheetFormatPr defaultColWidth="9.140625" defaultRowHeight="15"/>
  <cols>
    <col min="1" max="1" width="23.5703125" style="51" bestFit="1" customWidth="1"/>
    <col min="2" max="2" width="32.140625" style="51" bestFit="1" customWidth="1"/>
    <col min="3" max="3" width="24" style="51" customWidth="1"/>
    <col min="4" max="4" width="36.85546875" style="51" bestFit="1" customWidth="1"/>
    <col min="5" max="5" width="8.42578125" style="51" bestFit="1" customWidth="1"/>
    <col min="6" max="8" width="9.85546875" style="51" bestFit="1" customWidth="1"/>
    <col min="9" max="9" width="8.42578125" style="51" bestFit="1" customWidth="1"/>
    <col min="10" max="12" width="9.85546875" style="51" bestFit="1" customWidth="1"/>
    <col min="13" max="19" width="8.42578125" style="51" bestFit="1" customWidth="1"/>
    <col min="20" max="20" width="9.85546875" style="51" bestFit="1" customWidth="1"/>
    <col min="21" max="21" width="8.42578125" style="51" bestFit="1" customWidth="1"/>
    <col min="22" max="22" width="9.85546875" style="51" bestFit="1" customWidth="1"/>
    <col min="23" max="23" width="8.42578125" style="51" bestFit="1" customWidth="1"/>
    <col min="24" max="24" width="9.85546875" style="51" bestFit="1" customWidth="1"/>
    <col min="25" max="25" width="8.42578125" style="51" bestFit="1" customWidth="1"/>
    <col min="26" max="26" width="9.85546875" style="51" bestFit="1" customWidth="1"/>
    <col min="27" max="27" width="8.42578125" style="51" bestFit="1" customWidth="1"/>
    <col min="28" max="36" width="9.85546875" style="51" bestFit="1" customWidth="1"/>
    <col min="37" max="37" width="8.42578125" style="51" bestFit="1" customWidth="1"/>
    <col min="38" max="40" width="9.85546875" style="51" bestFit="1" customWidth="1"/>
    <col min="41" max="41" width="8.42578125" style="51" bestFit="1" customWidth="1"/>
    <col min="42" max="44" width="9.85546875" style="51" bestFit="1" customWidth="1"/>
    <col min="45" max="45" width="8.42578125" style="51" bestFit="1" customWidth="1"/>
    <col min="46" max="46" width="9.85546875" style="51" bestFit="1" customWidth="1"/>
    <col min="47" max="47" width="8.42578125" style="51" bestFit="1" customWidth="1"/>
    <col min="48" max="48" width="9.85546875" style="51" bestFit="1" customWidth="1"/>
    <col min="49" max="49" width="8.42578125" style="51" bestFit="1" customWidth="1"/>
    <col min="50" max="50" width="9.85546875" style="51" bestFit="1" customWidth="1"/>
    <col min="51" max="51" width="8.42578125" style="51" bestFit="1" customWidth="1"/>
    <col min="52" max="52" width="9.85546875" style="51" bestFit="1" customWidth="1"/>
    <col min="53" max="16384" width="9.140625" style="51"/>
  </cols>
  <sheetData>
    <row r="1" spans="1:52" s="54" customFormat="1">
      <c r="A1" s="52" t="s">
        <v>103</v>
      </c>
      <c r="B1" s="49" t="s">
        <v>161</v>
      </c>
      <c r="C1" s="53"/>
      <c r="D1" s="52" t="s">
        <v>209</v>
      </c>
      <c r="E1" s="332" t="s">
        <v>214</v>
      </c>
      <c r="F1" s="333"/>
      <c r="G1" s="333"/>
      <c r="H1" s="334"/>
      <c r="I1" s="332" t="s">
        <v>215</v>
      </c>
      <c r="J1" s="333"/>
      <c r="K1" s="333"/>
      <c r="L1" s="334"/>
      <c r="M1" s="335" t="s">
        <v>216</v>
      </c>
      <c r="N1" s="335"/>
      <c r="O1" s="335"/>
      <c r="P1" s="335"/>
      <c r="Q1" s="335" t="s">
        <v>217</v>
      </c>
      <c r="R1" s="335"/>
      <c r="S1" s="335"/>
      <c r="T1" s="335"/>
      <c r="U1" s="335" t="s">
        <v>218</v>
      </c>
      <c r="V1" s="335"/>
      <c r="W1" s="335"/>
      <c r="X1" s="335"/>
      <c r="Y1" s="335" t="s">
        <v>219</v>
      </c>
      <c r="Z1" s="335"/>
      <c r="AA1" s="335"/>
      <c r="AB1" s="335"/>
      <c r="AC1" s="335" t="s">
        <v>220</v>
      </c>
      <c r="AD1" s="335"/>
      <c r="AE1" s="335"/>
      <c r="AF1" s="335"/>
      <c r="AG1" s="332" t="s">
        <v>221</v>
      </c>
      <c r="AH1" s="333"/>
      <c r="AI1" s="333"/>
      <c r="AJ1" s="334"/>
    </row>
    <row r="2" spans="1:52" s="50" customFormat="1">
      <c r="A2" s="1" t="s">
        <v>194</v>
      </c>
      <c r="B2" s="1" t="s">
        <v>162</v>
      </c>
      <c r="C2" s="33"/>
      <c r="D2" s="1" t="s">
        <v>259</v>
      </c>
      <c r="E2" s="150"/>
      <c r="F2" s="59"/>
      <c r="G2" s="59"/>
      <c r="H2" s="151"/>
      <c r="I2" s="150"/>
      <c r="J2" s="59"/>
      <c r="K2" s="59"/>
      <c r="L2" s="151"/>
      <c r="M2" s="163">
        <v>2.7</v>
      </c>
      <c r="N2" s="164">
        <v>5.39</v>
      </c>
      <c r="O2" s="164">
        <v>4.17</v>
      </c>
      <c r="P2" s="165">
        <v>7.82</v>
      </c>
      <c r="Q2" s="163">
        <v>3.17</v>
      </c>
      <c r="R2" s="164">
        <v>6.35</v>
      </c>
      <c r="S2" s="164">
        <v>4.9000000000000004</v>
      </c>
      <c r="T2" s="165">
        <v>9.2100000000000009</v>
      </c>
      <c r="U2" s="150"/>
      <c r="V2" s="59"/>
      <c r="W2" s="59"/>
      <c r="X2" s="151"/>
      <c r="Y2" s="150"/>
      <c r="Z2" s="59"/>
      <c r="AA2" s="59"/>
      <c r="AB2" s="151"/>
      <c r="AC2" s="163">
        <v>5.05</v>
      </c>
      <c r="AD2" s="164">
        <v>10.09</v>
      </c>
      <c r="AE2" s="164">
        <v>7.71</v>
      </c>
      <c r="AF2" s="165">
        <v>14.64</v>
      </c>
      <c r="AG2" s="163">
        <v>5.98</v>
      </c>
      <c r="AH2" s="164">
        <v>11.97</v>
      </c>
      <c r="AI2" s="164">
        <v>9.1300000000000008</v>
      </c>
      <c r="AJ2" s="165">
        <v>17.34</v>
      </c>
    </row>
    <row r="3" spans="1:52" s="50" customFormat="1">
      <c r="A3" s="1" t="s">
        <v>195</v>
      </c>
      <c r="B3" s="162">
        <v>43831</v>
      </c>
      <c r="C3" s="33"/>
      <c r="D3" s="1" t="s">
        <v>210</v>
      </c>
      <c r="E3" s="150"/>
      <c r="F3" s="59"/>
      <c r="G3" s="59"/>
      <c r="H3" s="151"/>
      <c r="I3" s="150"/>
      <c r="J3" s="59"/>
      <c r="K3" s="59"/>
      <c r="L3" s="151"/>
      <c r="M3" s="163">
        <v>2.94</v>
      </c>
      <c r="N3" s="164">
        <v>5.86</v>
      </c>
      <c r="O3" s="164">
        <v>4.54</v>
      </c>
      <c r="P3" s="165">
        <v>8.5</v>
      </c>
      <c r="Q3" s="163">
        <v>3.45</v>
      </c>
      <c r="R3" s="164">
        <v>6.9</v>
      </c>
      <c r="S3" s="164">
        <v>5.33</v>
      </c>
      <c r="T3" s="165">
        <v>10.01</v>
      </c>
      <c r="U3" s="150"/>
      <c r="V3" s="59"/>
      <c r="W3" s="59"/>
      <c r="X3" s="151"/>
      <c r="Y3" s="150"/>
      <c r="Z3" s="59"/>
      <c r="AA3" s="59"/>
      <c r="AB3" s="151"/>
      <c r="AC3" s="163">
        <v>5.92</v>
      </c>
      <c r="AD3" s="164">
        <v>11.86</v>
      </c>
      <c r="AE3" s="164">
        <v>9.02</v>
      </c>
      <c r="AF3" s="165">
        <v>17.190000000000001</v>
      </c>
      <c r="AG3" s="163">
        <v>7.04</v>
      </c>
      <c r="AH3" s="164">
        <v>14.06</v>
      </c>
      <c r="AI3" s="164">
        <v>10.71</v>
      </c>
      <c r="AJ3" s="165">
        <v>20.41</v>
      </c>
    </row>
    <row r="4" spans="1:52" s="50" customFormat="1">
      <c r="A4" s="1" t="s">
        <v>258</v>
      </c>
      <c r="B4" s="162">
        <v>43862</v>
      </c>
      <c r="C4" s="33"/>
      <c r="D4" s="1" t="s">
        <v>260</v>
      </c>
      <c r="E4" s="150"/>
      <c r="F4" s="59"/>
      <c r="G4" s="59"/>
      <c r="H4" s="151"/>
      <c r="I4" s="150"/>
      <c r="J4" s="59"/>
      <c r="K4" s="59"/>
      <c r="L4" s="151"/>
      <c r="M4" s="163">
        <v>2.16</v>
      </c>
      <c r="N4" s="164">
        <v>4.32</v>
      </c>
      <c r="O4" s="164">
        <v>3.35</v>
      </c>
      <c r="P4" s="165">
        <v>6.27</v>
      </c>
      <c r="Q4" s="163">
        <v>2.54</v>
      </c>
      <c r="R4" s="164">
        <v>5.08</v>
      </c>
      <c r="S4" s="164">
        <v>3.93</v>
      </c>
      <c r="T4" s="165">
        <v>7.37</v>
      </c>
      <c r="U4" s="150"/>
      <c r="V4" s="59"/>
      <c r="W4" s="59"/>
      <c r="X4" s="151"/>
      <c r="Y4" s="150"/>
      <c r="Z4" s="59"/>
      <c r="AA4" s="59"/>
      <c r="AB4" s="151"/>
      <c r="AC4" s="163">
        <v>4.04</v>
      </c>
      <c r="AD4" s="164">
        <v>8.06</v>
      </c>
      <c r="AE4" s="164">
        <v>6.16</v>
      </c>
      <c r="AF4" s="165">
        <v>11.7</v>
      </c>
      <c r="AG4" s="163">
        <v>4.78</v>
      </c>
      <c r="AH4" s="164">
        <v>9.57</v>
      </c>
      <c r="AI4" s="164">
        <v>7.29</v>
      </c>
      <c r="AJ4" s="165">
        <v>13.87</v>
      </c>
    </row>
    <row r="5" spans="1:52" s="50" customFormat="1">
      <c r="A5" s="1"/>
      <c r="B5" s="162">
        <v>43891</v>
      </c>
      <c r="C5" s="33"/>
      <c r="D5" s="1" t="s">
        <v>211</v>
      </c>
      <c r="E5" s="150"/>
      <c r="F5" s="59"/>
      <c r="G5" s="59"/>
      <c r="H5" s="151"/>
      <c r="I5" s="150"/>
      <c r="J5" s="59"/>
      <c r="K5" s="59"/>
      <c r="L5" s="151"/>
      <c r="M5" s="163">
        <v>2.35</v>
      </c>
      <c r="N5" s="164">
        <v>4.7</v>
      </c>
      <c r="O5" s="164">
        <v>3.64</v>
      </c>
      <c r="P5" s="165">
        <v>6.81</v>
      </c>
      <c r="Q5" s="163">
        <v>2.76</v>
      </c>
      <c r="R5" s="164">
        <v>5.53</v>
      </c>
      <c r="S5" s="164">
        <v>4.28</v>
      </c>
      <c r="T5" s="165">
        <v>8.01</v>
      </c>
      <c r="U5" s="150"/>
      <c r="V5" s="59"/>
      <c r="W5" s="59"/>
      <c r="X5" s="151"/>
      <c r="Y5" s="150"/>
      <c r="Z5" s="59"/>
      <c r="AA5" s="59"/>
      <c r="AB5" s="151"/>
      <c r="AC5" s="163">
        <v>4.74</v>
      </c>
      <c r="AD5" s="164">
        <v>9.48</v>
      </c>
      <c r="AE5" s="164">
        <v>7.22</v>
      </c>
      <c r="AF5" s="165">
        <v>13.75</v>
      </c>
      <c r="AG5" s="163">
        <v>5.62</v>
      </c>
      <c r="AH5" s="164">
        <v>11.26</v>
      </c>
      <c r="AI5" s="164">
        <v>8.56</v>
      </c>
      <c r="AJ5" s="165">
        <v>16.34</v>
      </c>
    </row>
    <row r="6" spans="1:52" s="50" customFormat="1">
      <c r="A6" s="1"/>
      <c r="B6" s="162">
        <v>43922</v>
      </c>
      <c r="C6" s="33"/>
      <c r="D6" s="1"/>
      <c r="E6" s="34"/>
      <c r="F6" s="35"/>
      <c r="G6" s="35"/>
      <c r="H6" s="36"/>
      <c r="I6" s="34"/>
      <c r="J6" s="35"/>
      <c r="K6" s="35"/>
      <c r="L6" s="36"/>
      <c r="M6" s="34"/>
      <c r="N6" s="35"/>
      <c r="O6" s="35"/>
      <c r="P6" s="36"/>
      <c r="Q6" s="34"/>
      <c r="R6" s="35"/>
      <c r="S6" s="35"/>
      <c r="T6" s="36"/>
      <c r="U6" s="34"/>
      <c r="V6" s="35"/>
      <c r="W6" s="35"/>
      <c r="X6" s="36"/>
      <c r="Y6" s="34"/>
      <c r="Z6" s="35"/>
      <c r="AA6" s="35"/>
      <c r="AB6" s="36"/>
      <c r="AC6" s="34"/>
      <c r="AD6" s="35"/>
      <c r="AE6" s="35"/>
      <c r="AF6" s="36"/>
      <c r="AG6" s="34"/>
      <c r="AH6" s="35"/>
      <c r="AI6" s="35"/>
      <c r="AJ6" s="36"/>
    </row>
    <row r="7" spans="1:52" s="50" customFormat="1">
      <c r="A7" s="1"/>
      <c r="B7" s="162">
        <v>43952</v>
      </c>
      <c r="C7" s="33"/>
      <c r="D7" s="1"/>
      <c r="E7" s="34"/>
      <c r="F7" s="35"/>
      <c r="G7" s="35"/>
      <c r="H7" s="36"/>
      <c r="I7" s="34"/>
      <c r="J7" s="35"/>
      <c r="K7" s="35"/>
      <c r="L7" s="36"/>
      <c r="M7" s="34"/>
      <c r="N7" s="35"/>
      <c r="O7" s="35"/>
      <c r="P7" s="36"/>
      <c r="Q7" s="34"/>
      <c r="R7" s="35"/>
      <c r="S7" s="35"/>
      <c r="T7" s="36"/>
      <c r="U7" s="34"/>
      <c r="V7" s="35"/>
      <c r="W7" s="35"/>
      <c r="X7" s="36"/>
      <c r="Y7" s="34"/>
      <c r="Z7" s="35"/>
      <c r="AA7" s="35"/>
      <c r="AB7" s="36"/>
      <c r="AC7" s="34"/>
      <c r="AD7" s="35"/>
      <c r="AE7" s="35"/>
      <c r="AF7" s="36"/>
      <c r="AG7" s="34"/>
      <c r="AH7" s="35"/>
      <c r="AI7" s="35"/>
      <c r="AJ7" s="36"/>
    </row>
    <row r="8" spans="1:52" s="50" customFormat="1" ht="15.75" customHeight="1">
      <c r="A8" s="1"/>
      <c r="B8" s="162"/>
      <c r="C8" s="33"/>
      <c r="D8" s="1"/>
      <c r="E8" s="34"/>
      <c r="F8" s="35"/>
      <c r="G8" s="35"/>
      <c r="H8" s="36"/>
      <c r="I8" s="34"/>
      <c r="J8" s="35"/>
      <c r="K8" s="35"/>
      <c r="L8" s="36"/>
      <c r="M8" s="34"/>
      <c r="N8" s="35"/>
      <c r="O8" s="35"/>
      <c r="P8" s="36"/>
      <c r="Q8" s="34"/>
      <c r="R8" s="35"/>
      <c r="S8" s="35"/>
      <c r="T8" s="36"/>
      <c r="U8" s="34"/>
      <c r="V8" s="35"/>
      <c r="W8" s="35"/>
      <c r="X8" s="36"/>
      <c r="Y8" s="34"/>
      <c r="Z8" s="35"/>
      <c r="AA8" s="35"/>
      <c r="AB8" s="36"/>
      <c r="AC8" s="34"/>
      <c r="AD8" s="35"/>
      <c r="AE8" s="35"/>
      <c r="AF8" s="36"/>
      <c r="AG8" s="34"/>
      <c r="AH8" s="35"/>
      <c r="AI8" s="35"/>
      <c r="AJ8" s="36"/>
    </row>
    <row r="9" spans="1:52" s="50" customFormat="1">
      <c r="A9" s="152"/>
      <c r="B9" s="162"/>
      <c r="C9" s="33"/>
      <c r="D9" s="1"/>
      <c r="E9" s="34"/>
      <c r="F9" s="35"/>
      <c r="G9" s="35"/>
      <c r="H9" s="36"/>
      <c r="I9" s="34"/>
      <c r="J9" s="35"/>
      <c r="K9" s="35"/>
      <c r="L9" s="36"/>
      <c r="M9" s="34"/>
      <c r="N9" s="35"/>
      <c r="O9" s="35"/>
      <c r="P9" s="36"/>
      <c r="Q9" s="34"/>
      <c r="R9" s="35"/>
      <c r="S9" s="35"/>
      <c r="T9" s="36"/>
      <c r="U9" s="34"/>
      <c r="V9" s="35"/>
      <c r="W9" s="35"/>
      <c r="X9" s="36"/>
      <c r="Y9" s="34"/>
      <c r="Z9" s="35"/>
      <c r="AA9" s="35"/>
      <c r="AB9" s="36"/>
      <c r="AC9" s="34"/>
      <c r="AD9" s="35"/>
      <c r="AE9" s="35"/>
      <c r="AF9" s="36"/>
      <c r="AG9" s="34"/>
      <c r="AH9" s="35"/>
      <c r="AI9" s="35"/>
      <c r="AJ9" s="36"/>
    </row>
    <row r="10" spans="1:52" s="50" customFormat="1">
      <c r="B10" s="162"/>
      <c r="C10" s="33"/>
      <c r="D10" s="55" t="s">
        <v>212</v>
      </c>
      <c r="E10" s="56">
        <v>0</v>
      </c>
      <c r="F10" s="57">
        <v>0</v>
      </c>
      <c r="G10" s="57">
        <v>0</v>
      </c>
      <c r="H10" s="58">
        <v>0</v>
      </c>
      <c r="I10" s="56">
        <v>0</v>
      </c>
      <c r="J10" s="57">
        <v>0</v>
      </c>
      <c r="K10" s="57">
        <v>0</v>
      </c>
      <c r="L10" s="58">
        <v>0</v>
      </c>
      <c r="M10" s="56">
        <v>0</v>
      </c>
      <c r="N10" s="57">
        <v>0</v>
      </c>
      <c r="O10" s="57">
        <v>0</v>
      </c>
      <c r="P10" s="58">
        <v>0</v>
      </c>
      <c r="Q10" s="56">
        <v>0</v>
      </c>
      <c r="R10" s="57">
        <v>0</v>
      </c>
      <c r="S10" s="57">
        <v>0</v>
      </c>
      <c r="T10" s="58">
        <v>0</v>
      </c>
      <c r="U10" s="56">
        <v>0</v>
      </c>
      <c r="V10" s="57">
        <v>0</v>
      </c>
      <c r="W10" s="57"/>
      <c r="X10" s="58">
        <v>0</v>
      </c>
      <c r="Y10" s="56">
        <v>0</v>
      </c>
      <c r="Z10" s="57">
        <v>0</v>
      </c>
      <c r="AA10" s="57"/>
      <c r="AB10" s="58">
        <v>0</v>
      </c>
      <c r="AC10" s="56">
        <v>0</v>
      </c>
      <c r="AD10" s="57">
        <v>0</v>
      </c>
      <c r="AE10" s="57"/>
      <c r="AF10" s="58">
        <v>0</v>
      </c>
      <c r="AG10" s="56">
        <v>0</v>
      </c>
      <c r="AH10" s="57">
        <v>0</v>
      </c>
      <c r="AI10" s="57">
        <v>0</v>
      </c>
      <c r="AJ10" s="58">
        <v>0</v>
      </c>
    </row>
    <row r="11" spans="1:52" s="50" customFormat="1">
      <c r="B11" s="162"/>
      <c r="C11" s="33"/>
      <c r="D11" s="55" t="s">
        <v>213</v>
      </c>
      <c r="E11" s="56">
        <v>0</v>
      </c>
      <c r="F11" s="57">
        <v>0</v>
      </c>
      <c r="G11" s="57">
        <v>0</v>
      </c>
      <c r="H11" s="58">
        <v>0</v>
      </c>
      <c r="I11" s="56">
        <v>0</v>
      </c>
      <c r="J11" s="57">
        <v>0</v>
      </c>
      <c r="K11" s="57">
        <v>0</v>
      </c>
      <c r="L11" s="58">
        <v>0</v>
      </c>
      <c r="M11" s="56">
        <v>0</v>
      </c>
      <c r="N11" s="57">
        <v>0</v>
      </c>
      <c r="O11" s="57">
        <v>0</v>
      </c>
      <c r="P11" s="58">
        <v>0</v>
      </c>
      <c r="Q11" s="56">
        <v>0</v>
      </c>
      <c r="R11" s="57">
        <v>0</v>
      </c>
      <c r="S11" s="57">
        <v>0</v>
      </c>
      <c r="T11" s="58">
        <v>0</v>
      </c>
      <c r="U11" s="56">
        <v>0</v>
      </c>
      <c r="V11" s="57">
        <v>0</v>
      </c>
      <c r="W11" s="57"/>
      <c r="X11" s="58">
        <v>0</v>
      </c>
      <c r="Y11" s="56">
        <v>0</v>
      </c>
      <c r="Z11" s="57">
        <v>0</v>
      </c>
      <c r="AA11" s="57"/>
      <c r="AB11" s="58">
        <v>0</v>
      </c>
      <c r="AC11" s="56">
        <v>0</v>
      </c>
      <c r="AD11" s="57">
        <v>0</v>
      </c>
      <c r="AE11" s="57"/>
      <c r="AF11" s="58">
        <v>0</v>
      </c>
      <c r="AG11" s="56">
        <v>0</v>
      </c>
      <c r="AH11" s="57">
        <v>0</v>
      </c>
      <c r="AI11" s="57">
        <v>0</v>
      </c>
      <c r="AJ11" s="58">
        <v>0</v>
      </c>
    </row>
    <row r="12" spans="1:52" s="50" customFormat="1">
      <c r="B12" s="162"/>
      <c r="C12" s="33"/>
      <c r="D12" s="55"/>
      <c r="E12" s="56"/>
      <c r="F12" s="57"/>
      <c r="G12" s="57"/>
      <c r="H12" s="58"/>
      <c r="I12" s="56"/>
      <c r="J12" s="57"/>
      <c r="K12" s="57"/>
      <c r="L12" s="58"/>
      <c r="M12" s="56"/>
      <c r="N12" s="57"/>
      <c r="O12" s="57"/>
      <c r="P12" s="58"/>
      <c r="Q12" s="56"/>
      <c r="R12" s="57"/>
      <c r="S12" s="57"/>
      <c r="T12" s="58"/>
      <c r="U12" s="56"/>
      <c r="V12" s="57"/>
      <c r="W12" s="57"/>
      <c r="X12" s="58"/>
      <c r="Y12" s="56"/>
      <c r="Z12" s="57"/>
      <c r="AA12" s="57"/>
      <c r="AB12" s="58"/>
      <c r="AC12" s="56"/>
      <c r="AD12" s="57"/>
      <c r="AE12" s="57"/>
      <c r="AF12" s="58"/>
      <c r="AG12" s="56"/>
      <c r="AH12" s="57"/>
      <c r="AI12" s="57"/>
      <c r="AJ12" s="58"/>
    </row>
    <row r="13" spans="1:52" s="50" customFormat="1">
      <c r="B13" s="162"/>
      <c r="C13" s="33"/>
      <c r="D13" s="55"/>
      <c r="E13" s="56"/>
      <c r="F13" s="57"/>
      <c r="G13" s="57"/>
      <c r="H13" s="58"/>
      <c r="I13" s="56"/>
      <c r="J13" s="57"/>
      <c r="K13" s="57"/>
      <c r="L13" s="58"/>
      <c r="M13" s="56"/>
      <c r="N13" s="57"/>
      <c r="O13" s="57"/>
      <c r="P13" s="58"/>
      <c r="Q13" s="56"/>
      <c r="R13" s="57"/>
      <c r="S13" s="57"/>
      <c r="T13" s="58"/>
      <c r="U13" s="56"/>
      <c r="V13" s="57"/>
      <c r="W13" s="57"/>
      <c r="X13" s="58"/>
      <c r="Y13" s="56"/>
      <c r="Z13" s="57"/>
      <c r="AA13" s="57"/>
      <c r="AB13" s="58"/>
      <c r="AC13" s="56"/>
      <c r="AD13" s="57"/>
      <c r="AE13" s="57"/>
      <c r="AF13" s="58"/>
      <c r="AG13" s="56"/>
      <c r="AH13" s="57"/>
      <c r="AI13" s="57"/>
      <c r="AJ13" s="58"/>
    </row>
    <row r="14" spans="1:52" s="50" customFormat="1">
      <c r="B14" s="162"/>
      <c r="C14" s="33"/>
      <c r="D14" s="55"/>
      <c r="E14" s="56"/>
      <c r="F14" s="57"/>
      <c r="G14" s="57"/>
      <c r="H14" s="58"/>
      <c r="I14" s="56"/>
      <c r="J14" s="57"/>
      <c r="K14" s="57"/>
      <c r="L14" s="58"/>
      <c r="M14" s="56"/>
      <c r="N14" s="57"/>
      <c r="O14" s="57"/>
      <c r="P14" s="58"/>
      <c r="Q14" s="56"/>
      <c r="R14" s="57"/>
      <c r="S14" s="57"/>
      <c r="T14" s="58"/>
      <c r="U14" s="56"/>
      <c r="V14" s="57"/>
      <c r="W14" s="57"/>
      <c r="X14" s="58"/>
      <c r="Y14" s="56"/>
      <c r="Z14" s="57"/>
      <c r="AA14" s="57"/>
      <c r="AB14" s="58"/>
      <c r="AC14" s="56"/>
      <c r="AD14" s="57"/>
      <c r="AE14" s="57"/>
      <c r="AF14" s="58"/>
      <c r="AG14" s="56"/>
      <c r="AH14" s="57"/>
      <c r="AI14" s="57"/>
      <c r="AJ14" s="58"/>
    </row>
    <row r="15" spans="1:52" s="50" customFormat="1">
      <c r="B15" s="162"/>
      <c r="C15" s="33"/>
      <c r="D15" s="55"/>
      <c r="E15" s="56"/>
      <c r="F15" s="57"/>
      <c r="G15" s="57"/>
      <c r="H15" s="58"/>
      <c r="I15" s="56"/>
      <c r="J15" s="57"/>
      <c r="K15" s="57"/>
      <c r="L15" s="58"/>
      <c r="M15" s="56"/>
      <c r="N15" s="57"/>
      <c r="O15" s="57"/>
      <c r="P15" s="58"/>
      <c r="Q15" s="56"/>
      <c r="R15" s="57"/>
      <c r="S15" s="57"/>
      <c r="T15" s="58"/>
      <c r="U15" s="56"/>
      <c r="V15" s="57"/>
      <c r="W15" s="57"/>
      <c r="X15" s="58"/>
      <c r="Y15" s="56"/>
      <c r="Z15" s="57"/>
      <c r="AA15" s="57"/>
      <c r="AB15" s="58"/>
      <c r="AC15" s="56"/>
      <c r="AD15" s="57"/>
      <c r="AE15" s="57"/>
      <c r="AF15" s="58"/>
      <c r="AG15" s="56"/>
      <c r="AH15" s="57"/>
      <c r="AI15" s="57"/>
      <c r="AJ15" s="58"/>
    </row>
    <row r="16" spans="1:52" s="50" customFormat="1">
      <c r="B16" s="149"/>
      <c r="C16" s="33"/>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row>
    <row r="17" spans="1:52" s="50" customFormat="1">
      <c r="B17" s="149"/>
      <c r="C17" s="33"/>
      <c r="D17" s="52" t="s">
        <v>230</v>
      </c>
      <c r="E17" s="332" t="s">
        <v>231</v>
      </c>
      <c r="F17" s="333"/>
      <c r="G17" s="333"/>
      <c r="H17" s="334"/>
      <c r="I17" s="332" t="s">
        <v>232</v>
      </c>
      <c r="J17" s="333"/>
      <c r="K17" s="333"/>
      <c r="L17" s="334"/>
      <c r="M17" s="335" t="s">
        <v>233</v>
      </c>
      <c r="N17" s="335"/>
      <c r="O17" s="335"/>
      <c r="P17" s="335"/>
      <c r="Q17" s="335" t="s">
        <v>234</v>
      </c>
      <c r="R17" s="335"/>
      <c r="S17" s="335"/>
      <c r="T17" s="335"/>
      <c r="U17" s="335" t="s">
        <v>235</v>
      </c>
      <c r="V17" s="335"/>
      <c r="W17" s="335"/>
      <c r="X17" s="335"/>
      <c r="Y17" s="335" t="s">
        <v>236</v>
      </c>
      <c r="Z17" s="335"/>
      <c r="AA17" s="335"/>
      <c r="AB17" s="335"/>
      <c r="AC17" s="332" t="s">
        <v>237</v>
      </c>
      <c r="AD17" s="333"/>
      <c r="AE17" s="333"/>
      <c r="AF17" s="334"/>
      <c r="AG17" s="332" t="s">
        <v>238</v>
      </c>
      <c r="AH17" s="333"/>
      <c r="AI17" s="333"/>
      <c r="AJ17" s="334"/>
      <c r="AK17" s="335" t="s">
        <v>239</v>
      </c>
      <c r="AL17" s="335"/>
      <c r="AM17" s="335"/>
      <c r="AN17" s="335"/>
      <c r="AO17" s="335" t="s">
        <v>240</v>
      </c>
      <c r="AP17" s="335"/>
      <c r="AQ17" s="335"/>
      <c r="AR17" s="335"/>
      <c r="AS17" s="335" t="s">
        <v>241</v>
      </c>
      <c r="AT17" s="335"/>
      <c r="AU17" s="335"/>
      <c r="AV17" s="335"/>
      <c r="AW17" s="335" t="s">
        <v>242</v>
      </c>
      <c r="AX17" s="335"/>
      <c r="AY17" s="335"/>
      <c r="AZ17" s="335"/>
    </row>
    <row r="18" spans="1:52" s="50" customFormat="1">
      <c r="B18" s="149"/>
      <c r="C18" s="33"/>
      <c r="D18" s="1" t="s">
        <v>261</v>
      </c>
      <c r="E18" s="150"/>
      <c r="F18" s="59"/>
      <c r="G18" s="59"/>
      <c r="H18" s="151"/>
      <c r="I18" s="150"/>
      <c r="J18" s="59"/>
      <c r="K18" s="59"/>
      <c r="L18" s="151"/>
      <c r="M18" s="150"/>
      <c r="N18" s="59"/>
      <c r="O18" s="59"/>
      <c r="P18" s="151"/>
      <c r="Q18" s="150"/>
      <c r="R18" s="59"/>
      <c r="S18" s="59"/>
      <c r="T18" s="151"/>
      <c r="U18" s="150"/>
      <c r="V18" s="59"/>
      <c r="W18" s="59"/>
      <c r="X18" s="151"/>
      <c r="Y18" s="150"/>
      <c r="Z18" s="59"/>
      <c r="AA18" s="59"/>
      <c r="AB18" s="151"/>
      <c r="AC18" s="150">
        <v>3.91</v>
      </c>
      <c r="AD18" s="59">
        <v>7.83</v>
      </c>
      <c r="AE18" s="59">
        <v>5.97</v>
      </c>
      <c r="AF18" s="151">
        <v>11.36</v>
      </c>
      <c r="AG18" s="150">
        <v>4.51</v>
      </c>
      <c r="AH18" s="59">
        <v>9</v>
      </c>
      <c r="AI18" s="59">
        <v>6.87</v>
      </c>
      <c r="AJ18" s="151">
        <v>13.06</v>
      </c>
      <c r="AK18" s="150">
        <v>2.48</v>
      </c>
      <c r="AL18" s="59">
        <v>4.99</v>
      </c>
      <c r="AM18" s="59">
        <v>3.85</v>
      </c>
      <c r="AN18" s="151">
        <v>7.22</v>
      </c>
      <c r="AO18" s="150">
        <v>2.86</v>
      </c>
      <c r="AP18" s="59">
        <v>5.74</v>
      </c>
      <c r="AQ18" s="59">
        <v>4.4000000000000004</v>
      </c>
      <c r="AR18" s="151">
        <v>8.3000000000000007</v>
      </c>
      <c r="AS18" s="150">
        <v>2.13</v>
      </c>
      <c r="AT18" s="59">
        <v>4.2300000000000004</v>
      </c>
      <c r="AU18" s="59">
        <v>3.28</v>
      </c>
      <c r="AV18" s="151">
        <v>6.14</v>
      </c>
      <c r="AW18" s="150">
        <v>2.46</v>
      </c>
      <c r="AX18" s="59">
        <v>4.92</v>
      </c>
      <c r="AY18" s="59">
        <v>3.8</v>
      </c>
      <c r="AZ18" s="151">
        <v>7.13</v>
      </c>
    </row>
    <row r="19" spans="1:52" s="50" customFormat="1">
      <c r="B19" s="149"/>
      <c r="C19" s="33"/>
      <c r="D19" s="1" t="s">
        <v>246</v>
      </c>
      <c r="E19" s="150"/>
      <c r="F19" s="59"/>
      <c r="G19" s="59"/>
      <c r="H19" s="151"/>
      <c r="I19" s="150"/>
      <c r="J19" s="59"/>
      <c r="K19" s="59"/>
      <c r="L19" s="151"/>
      <c r="M19" s="150"/>
      <c r="N19" s="59"/>
      <c r="O19" s="59"/>
      <c r="P19" s="151"/>
      <c r="Q19" s="150"/>
      <c r="R19" s="59"/>
      <c r="S19" s="59"/>
      <c r="T19" s="151"/>
      <c r="U19" s="150"/>
      <c r="V19" s="59"/>
      <c r="W19" s="59"/>
      <c r="X19" s="151"/>
      <c r="Y19" s="150"/>
      <c r="Z19" s="59"/>
      <c r="AA19" s="59"/>
      <c r="AB19" s="151"/>
      <c r="AC19" s="150">
        <v>4.25</v>
      </c>
      <c r="AD19" s="59">
        <v>8.51</v>
      </c>
      <c r="AE19" s="59">
        <v>6.49</v>
      </c>
      <c r="AF19" s="151">
        <v>12.35</v>
      </c>
      <c r="AG19" s="150">
        <v>4.9000000000000004</v>
      </c>
      <c r="AH19" s="59">
        <v>9.7899999999999991</v>
      </c>
      <c r="AI19" s="59">
        <v>7.46</v>
      </c>
      <c r="AJ19" s="151">
        <v>14.2</v>
      </c>
      <c r="AK19" s="150">
        <v>2.7</v>
      </c>
      <c r="AL19" s="59">
        <v>5.43</v>
      </c>
      <c r="AM19" s="59">
        <v>4.1900000000000004</v>
      </c>
      <c r="AN19" s="151">
        <v>7.85</v>
      </c>
      <c r="AO19" s="150">
        <v>3.11</v>
      </c>
      <c r="AP19" s="59">
        <v>6.24</v>
      </c>
      <c r="AQ19" s="59">
        <v>4.79</v>
      </c>
      <c r="AR19" s="151">
        <v>9.0299999999999994</v>
      </c>
      <c r="AS19" s="150">
        <v>2.31</v>
      </c>
      <c r="AT19" s="59">
        <v>4.5999999999999996</v>
      </c>
      <c r="AU19" s="59">
        <v>3.56</v>
      </c>
      <c r="AV19" s="151">
        <v>6.68</v>
      </c>
      <c r="AW19" s="150">
        <v>2.68</v>
      </c>
      <c r="AX19" s="59">
        <v>5.35</v>
      </c>
      <c r="AY19" s="59">
        <v>4.13</v>
      </c>
      <c r="AZ19" s="151">
        <v>7.75</v>
      </c>
    </row>
    <row r="20" spans="1:52" s="50" customFormat="1">
      <c r="B20" s="149"/>
      <c r="C20" s="33"/>
      <c r="D20" s="1" t="s">
        <v>262</v>
      </c>
      <c r="E20" s="150"/>
      <c r="F20" s="59"/>
      <c r="G20" s="59"/>
      <c r="H20" s="151"/>
      <c r="I20" s="150"/>
      <c r="J20" s="59"/>
      <c r="K20" s="59"/>
      <c r="L20" s="151"/>
      <c r="M20" s="150"/>
      <c r="N20" s="59"/>
      <c r="O20" s="59"/>
      <c r="P20" s="151"/>
      <c r="Q20" s="150"/>
      <c r="R20" s="59"/>
      <c r="S20" s="59"/>
      <c r="T20" s="151"/>
      <c r="U20" s="150"/>
      <c r="V20" s="59"/>
      <c r="W20" s="59"/>
      <c r="X20" s="151"/>
      <c r="Y20" s="150"/>
      <c r="Z20" s="59"/>
      <c r="AA20" s="59"/>
      <c r="AB20" s="151"/>
      <c r="AC20" s="150">
        <v>9.84</v>
      </c>
      <c r="AD20" s="59">
        <v>19.66</v>
      </c>
      <c r="AE20" s="59">
        <v>14.74</v>
      </c>
      <c r="AF20" s="151">
        <v>28.54</v>
      </c>
      <c r="AG20" s="150">
        <v>10.75</v>
      </c>
      <c r="AH20" s="59">
        <v>21.5</v>
      </c>
      <c r="AI20" s="59">
        <v>16.100000000000001</v>
      </c>
      <c r="AJ20" s="151">
        <v>31.24</v>
      </c>
      <c r="AK20" s="150">
        <v>6.05</v>
      </c>
      <c r="AL20" s="59">
        <v>12.12</v>
      </c>
      <c r="AM20" s="59">
        <v>9.11</v>
      </c>
      <c r="AN20" s="151">
        <v>17.62</v>
      </c>
      <c r="AO20" s="150">
        <v>6.6</v>
      </c>
      <c r="AP20" s="59">
        <v>13.3</v>
      </c>
      <c r="AQ20" s="59">
        <v>9.91</v>
      </c>
      <c r="AR20" s="151">
        <v>19.25</v>
      </c>
      <c r="AS20" s="150">
        <v>5.08</v>
      </c>
      <c r="AT20" s="59">
        <v>10.14</v>
      </c>
      <c r="AU20" s="59">
        <v>7.6</v>
      </c>
      <c r="AV20" s="151">
        <v>14.72</v>
      </c>
      <c r="AW20" s="150">
        <v>5.57</v>
      </c>
      <c r="AX20" s="59">
        <v>11.06</v>
      </c>
      <c r="AY20" s="59">
        <v>8.33</v>
      </c>
      <c r="AZ20" s="151">
        <v>16.07</v>
      </c>
    </row>
    <row r="21" spans="1:52" s="50" customFormat="1">
      <c r="B21" s="153"/>
      <c r="C21" s="33"/>
      <c r="D21" s="1" t="s">
        <v>247</v>
      </c>
      <c r="E21" s="150"/>
      <c r="F21" s="59"/>
      <c r="G21" s="59"/>
      <c r="H21" s="151"/>
      <c r="I21" s="150"/>
      <c r="J21" s="59"/>
      <c r="K21" s="59"/>
      <c r="L21" s="151"/>
      <c r="M21" s="150"/>
      <c r="N21" s="59"/>
      <c r="O21" s="59"/>
      <c r="P21" s="151"/>
      <c r="Q21" s="150"/>
      <c r="R21" s="59"/>
      <c r="S21" s="59"/>
      <c r="T21" s="151"/>
      <c r="U21" s="150"/>
      <c r="V21" s="59"/>
      <c r="W21" s="59"/>
      <c r="X21" s="151"/>
      <c r="Y21" s="150"/>
      <c r="Z21" s="59"/>
      <c r="AA21" s="59"/>
      <c r="AB21" s="151"/>
      <c r="AC21" s="150">
        <v>10.9</v>
      </c>
      <c r="AD21" s="59">
        <v>21.77</v>
      </c>
      <c r="AE21" s="59">
        <v>16.329999999999998</v>
      </c>
      <c r="AF21" s="151">
        <v>31.62</v>
      </c>
      <c r="AG21" s="150">
        <v>12.44</v>
      </c>
      <c r="AH21" s="59">
        <v>24.84</v>
      </c>
      <c r="AI21" s="59">
        <v>18.62</v>
      </c>
      <c r="AJ21" s="151">
        <v>36.11</v>
      </c>
      <c r="AK21" s="150">
        <v>6.71</v>
      </c>
      <c r="AL21" s="59">
        <v>13.42</v>
      </c>
      <c r="AM21" s="59">
        <v>10.1</v>
      </c>
      <c r="AN21" s="151">
        <v>19.489999999999998</v>
      </c>
      <c r="AO21" s="150">
        <v>7.69</v>
      </c>
      <c r="AP21" s="59">
        <v>15.39</v>
      </c>
      <c r="AQ21" s="59">
        <v>11.51</v>
      </c>
      <c r="AR21" s="151">
        <v>22.27</v>
      </c>
      <c r="AS21" s="150">
        <v>5.62</v>
      </c>
      <c r="AT21" s="59">
        <v>11.24</v>
      </c>
      <c r="AU21" s="59">
        <v>8.42</v>
      </c>
      <c r="AV21" s="151">
        <v>16.29</v>
      </c>
      <c r="AW21" s="150">
        <v>6.45</v>
      </c>
      <c r="AX21" s="59">
        <v>12.79</v>
      </c>
      <c r="AY21" s="59">
        <v>9.6</v>
      </c>
      <c r="AZ21" s="151">
        <v>18.55</v>
      </c>
    </row>
    <row r="22" spans="1:52" s="50" customFormat="1">
      <c r="B22" s="153"/>
      <c r="C22" s="33"/>
      <c r="D22" s="1" t="s">
        <v>263</v>
      </c>
      <c r="E22" s="150"/>
      <c r="F22" s="59"/>
      <c r="G22" s="59"/>
      <c r="H22" s="151"/>
      <c r="I22" s="150"/>
      <c r="J22" s="59"/>
      <c r="K22" s="59"/>
      <c r="L22" s="151"/>
      <c r="M22" s="150"/>
      <c r="N22" s="59"/>
      <c r="O22" s="59"/>
      <c r="P22" s="151"/>
      <c r="Q22" s="150"/>
      <c r="R22" s="59"/>
      <c r="S22" s="59"/>
      <c r="T22" s="151"/>
      <c r="U22" s="150"/>
      <c r="V22" s="59"/>
      <c r="W22" s="59"/>
      <c r="X22" s="151"/>
      <c r="Y22" s="150"/>
      <c r="Z22" s="59"/>
      <c r="AA22" s="59"/>
      <c r="AB22" s="151"/>
      <c r="AC22" s="150">
        <v>7.49</v>
      </c>
      <c r="AD22" s="59">
        <v>14.96</v>
      </c>
      <c r="AE22" s="59">
        <v>11.33</v>
      </c>
      <c r="AF22" s="151">
        <v>21.7</v>
      </c>
      <c r="AG22" s="150">
        <v>8.44</v>
      </c>
      <c r="AH22" s="59">
        <v>16.87</v>
      </c>
      <c r="AI22" s="59">
        <v>12.75</v>
      </c>
      <c r="AJ22" s="151">
        <v>24.45</v>
      </c>
      <c r="AK22" s="150">
        <v>4.68</v>
      </c>
      <c r="AL22" s="59">
        <v>9.3800000000000008</v>
      </c>
      <c r="AM22" s="59">
        <v>7.15</v>
      </c>
      <c r="AN22" s="151">
        <v>13.59</v>
      </c>
      <c r="AO22" s="150">
        <v>5.29</v>
      </c>
      <c r="AP22" s="59">
        <v>10.6</v>
      </c>
      <c r="AQ22" s="59">
        <v>8.0399999999999991</v>
      </c>
      <c r="AR22" s="151">
        <v>15.35</v>
      </c>
      <c r="AS22" s="150">
        <v>3.96</v>
      </c>
      <c r="AT22" s="59">
        <v>7.9</v>
      </c>
      <c r="AU22" s="59">
        <v>6.03</v>
      </c>
      <c r="AV22" s="151">
        <v>11.48</v>
      </c>
      <c r="AW22" s="150">
        <v>4.49</v>
      </c>
      <c r="AX22" s="59">
        <v>8.9600000000000009</v>
      </c>
      <c r="AY22" s="59">
        <v>6.83</v>
      </c>
      <c r="AZ22" s="151">
        <v>12.98</v>
      </c>
    </row>
    <row r="23" spans="1:52" s="50" customFormat="1">
      <c r="A23" s="1"/>
      <c r="B23" s="153"/>
      <c r="C23" s="33"/>
      <c r="D23" s="1" t="s">
        <v>248</v>
      </c>
      <c r="E23" s="150"/>
      <c r="F23" s="59"/>
      <c r="G23" s="59"/>
      <c r="H23" s="151"/>
      <c r="I23" s="150"/>
      <c r="J23" s="59"/>
      <c r="K23" s="59"/>
      <c r="L23" s="151"/>
      <c r="M23" s="150"/>
      <c r="N23" s="59"/>
      <c r="O23" s="59"/>
      <c r="P23" s="151"/>
      <c r="Q23" s="150"/>
      <c r="R23" s="59"/>
      <c r="S23" s="59"/>
      <c r="T23" s="151"/>
      <c r="U23" s="150"/>
      <c r="V23" s="59"/>
      <c r="W23" s="59"/>
      <c r="X23" s="151"/>
      <c r="Y23" s="150"/>
      <c r="Z23" s="59"/>
      <c r="AA23" s="59"/>
      <c r="AB23" s="151"/>
      <c r="AC23" s="150">
        <v>8.65</v>
      </c>
      <c r="AD23" s="59">
        <v>17.309999999999999</v>
      </c>
      <c r="AE23" s="59">
        <v>13.08</v>
      </c>
      <c r="AF23" s="151">
        <v>25.09</v>
      </c>
      <c r="AG23" s="150">
        <v>9.9600000000000009</v>
      </c>
      <c r="AH23" s="59">
        <v>19.899999999999999</v>
      </c>
      <c r="AI23" s="59">
        <v>15.02</v>
      </c>
      <c r="AJ23" s="151">
        <v>28.84</v>
      </c>
      <c r="AK23" s="150">
        <v>5.39</v>
      </c>
      <c r="AL23" s="59">
        <v>10.8</v>
      </c>
      <c r="AM23" s="59">
        <v>8.2200000000000006</v>
      </c>
      <c r="AN23" s="151">
        <v>15.69</v>
      </c>
      <c r="AO23" s="150">
        <v>6.24</v>
      </c>
      <c r="AP23" s="59">
        <v>12.48</v>
      </c>
      <c r="AQ23" s="59">
        <v>9.44</v>
      </c>
      <c r="AR23" s="151">
        <v>18.07</v>
      </c>
      <c r="AS23" s="150">
        <v>4.54</v>
      </c>
      <c r="AT23" s="59">
        <v>9.11</v>
      </c>
      <c r="AU23" s="59">
        <v>6.93</v>
      </c>
      <c r="AV23" s="151">
        <v>13.2</v>
      </c>
      <c r="AW23" s="150">
        <v>5.28</v>
      </c>
      <c r="AX23" s="59">
        <v>10.53</v>
      </c>
      <c r="AY23" s="59">
        <v>7.99</v>
      </c>
      <c r="AZ23" s="151">
        <v>15.24</v>
      </c>
    </row>
    <row r="24" spans="1:52" s="50" customFormat="1">
      <c r="A24" s="1"/>
      <c r="B24" s="1"/>
      <c r="C24" s="33"/>
      <c r="D24" s="1"/>
      <c r="E24" s="150"/>
      <c r="F24" s="59"/>
      <c r="G24" s="59"/>
      <c r="H24" s="151"/>
      <c r="I24" s="150"/>
      <c r="J24" s="59"/>
      <c r="K24" s="59"/>
      <c r="L24" s="151"/>
      <c r="M24" s="150"/>
      <c r="N24" s="59"/>
      <c r="O24" s="59"/>
      <c r="P24" s="151"/>
      <c r="Q24" s="150"/>
      <c r="R24" s="59"/>
      <c r="S24" s="59"/>
      <c r="T24" s="151"/>
      <c r="U24" s="150"/>
      <c r="V24" s="59"/>
      <c r="W24" s="59"/>
      <c r="X24" s="151"/>
      <c r="Y24" s="150"/>
      <c r="Z24" s="59"/>
      <c r="AA24" s="59"/>
      <c r="AB24" s="151"/>
      <c r="AC24" s="150"/>
      <c r="AD24" s="59"/>
      <c r="AE24" s="59"/>
      <c r="AF24" s="151"/>
      <c r="AG24" s="150"/>
      <c r="AH24" s="59"/>
      <c r="AI24" s="59"/>
      <c r="AJ24" s="151"/>
      <c r="AK24" s="150"/>
      <c r="AL24" s="59"/>
      <c r="AM24" s="59"/>
      <c r="AN24" s="151"/>
      <c r="AO24" s="150"/>
      <c r="AP24" s="59"/>
      <c r="AQ24" s="59"/>
      <c r="AR24" s="151"/>
      <c r="AS24" s="150"/>
      <c r="AT24" s="59"/>
      <c r="AU24" s="59"/>
      <c r="AV24" s="151"/>
      <c r="AW24" s="150"/>
      <c r="AX24" s="59"/>
      <c r="AY24" s="59"/>
      <c r="AZ24" s="151"/>
    </row>
    <row r="25" spans="1:52" s="50" customFormat="1">
      <c r="A25" s="1"/>
      <c r="B25" s="1"/>
      <c r="C25" s="33"/>
      <c r="D25" s="1" t="s">
        <v>264</v>
      </c>
      <c r="E25" s="150"/>
      <c r="F25" s="59"/>
      <c r="G25" s="59"/>
      <c r="H25" s="151"/>
      <c r="I25" s="150"/>
      <c r="J25" s="59"/>
      <c r="K25" s="59"/>
      <c r="L25" s="151"/>
      <c r="M25" s="150"/>
      <c r="N25" s="59"/>
      <c r="O25" s="59"/>
      <c r="P25" s="151"/>
      <c r="Q25" s="150"/>
      <c r="R25" s="59"/>
      <c r="S25" s="59"/>
      <c r="T25" s="151"/>
      <c r="U25" s="150"/>
      <c r="V25" s="59"/>
      <c r="W25" s="59"/>
      <c r="X25" s="151"/>
      <c r="Y25" s="150"/>
      <c r="Z25" s="59"/>
      <c r="AA25" s="59"/>
      <c r="AB25" s="151"/>
      <c r="AC25" s="150">
        <v>3.71</v>
      </c>
      <c r="AD25" s="59">
        <v>7.44</v>
      </c>
      <c r="AE25" s="59">
        <v>5.66</v>
      </c>
      <c r="AF25" s="151">
        <v>10.78</v>
      </c>
      <c r="AG25" s="150">
        <v>4.28</v>
      </c>
      <c r="AH25" s="59">
        <v>8.5399999999999991</v>
      </c>
      <c r="AI25" s="59">
        <v>6.52</v>
      </c>
      <c r="AJ25" s="151">
        <v>12.39</v>
      </c>
      <c r="AK25" s="150">
        <v>2.37</v>
      </c>
      <c r="AL25" s="59">
        <v>4.74</v>
      </c>
      <c r="AM25" s="59">
        <v>3.66</v>
      </c>
      <c r="AN25" s="151">
        <v>6.85</v>
      </c>
      <c r="AO25" s="150">
        <v>2.73</v>
      </c>
      <c r="AP25" s="59">
        <v>5.44</v>
      </c>
      <c r="AQ25" s="59">
        <v>4.17</v>
      </c>
      <c r="AR25" s="151">
        <v>7.89</v>
      </c>
      <c r="AS25" s="150">
        <v>2</v>
      </c>
      <c r="AT25" s="59">
        <v>4.03</v>
      </c>
      <c r="AU25" s="59">
        <v>3.11</v>
      </c>
      <c r="AV25" s="151">
        <v>5.83</v>
      </c>
      <c r="AW25" s="150">
        <v>2.33</v>
      </c>
      <c r="AX25" s="59">
        <v>4.67</v>
      </c>
      <c r="AY25" s="59">
        <v>3.59</v>
      </c>
      <c r="AZ25" s="151">
        <v>6.76</v>
      </c>
    </row>
    <row r="26" spans="1:52" s="50" customFormat="1">
      <c r="A26" s="52"/>
      <c r="B26" s="1"/>
      <c r="C26" s="33"/>
      <c r="D26" s="1" t="s">
        <v>249</v>
      </c>
      <c r="E26" s="150"/>
      <c r="F26" s="59"/>
      <c r="G26" s="59"/>
      <c r="H26" s="151"/>
      <c r="I26" s="150"/>
      <c r="J26" s="59"/>
      <c r="K26" s="59"/>
      <c r="L26" s="151"/>
      <c r="M26" s="150"/>
      <c r="N26" s="59"/>
      <c r="O26" s="59"/>
      <c r="P26" s="151"/>
      <c r="Q26" s="150"/>
      <c r="R26" s="59"/>
      <c r="S26" s="59"/>
      <c r="T26" s="151"/>
      <c r="U26" s="150"/>
      <c r="V26" s="59"/>
      <c r="W26" s="59"/>
      <c r="X26" s="151"/>
      <c r="Y26" s="150"/>
      <c r="Z26" s="59"/>
      <c r="AA26" s="59"/>
      <c r="AB26" s="151"/>
      <c r="AC26" s="150">
        <v>4.04</v>
      </c>
      <c r="AD26" s="59">
        <v>8.09</v>
      </c>
      <c r="AE26" s="59">
        <v>6.15</v>
      </c>
      <c r="AF26" s="151">
        <v>11.71</v>
      </c>
      <c r="AG26" s="150">
        <v>4.6500000000000004</v>
      </c>
      <c r="AH26" s="59">
        <v>9.2899999999999991</v>
      </c>
      <c r="AI26" s="59">
        <v>7.09</v>
      </c>
      <c r="AJ26" s="151">
        <v>13.46</v>
      </c>
      <c r="AK26" s="150">
        <v>2.58</v>
      </c>
      <c r="AL26" s="59">
        <v>5.15</v>
      </c>
      <c r="AM26" s="59">
        <v>3.98</v>
      </c>
      <c r="AN26" s="151">
        <v>7.45</v>
      </c>
      <c r="AO26" s="150">
        <v>2.96</v>
      </c>
      <c r="AP26" s="59">
        <v>5.91</v>
      </c>
      <c r="AQ26" s="59">
        <v>4.54</v>
      </c>
      <c r="AR26" s="151">
        <v>8.58</v>
      </c>
      <c r="AS26" s="150">
        <v>2.1800000000000002</v>
      </c>
      <c r="AT26" s="59">
        <v>4.38</v>
      </c>
      <c r="AU26" s="59">
        <v>3.38</v>
      </c>
      <c r="AV26" s="151">
        <v>6.34</v>
      </c>
      <c r="AW26" s="150">
        <v>2.54</v>
      </c>
      <c r="AX26" s="59">
        <v>5.08</v>
      </c>
      <c r="AY26" s="59">
        <v>3.9</v>
      </c>
      <c r="AZ26" s="151">
        <v>7.35</v>
      </c>
    </row>
    <row r="27" spans="1:52" s="50" customFormat="1">
      <c r="A27" s="52"/>
      <c r="B27" s="1"/>
      <c r="C27" s="33"/>
      <c r="D27" s="1" t="s">
        <v>265</v>
      </c>
      <c r="E27" s="150"/>
      <c r="F27" s="59"/>
      <c r="G27" s="59"/>
      <c r="H27" s="151"/>
      <c r="I27" s="150"/>
      <c r="J27" s="59"/>
      <c r="K27" s="59"/>
      <c r="L27" s="151"/>
      <c r="M27" s="150"/>
      <c r="N27" s="59"/>
      <c r="O27" s="59"/>
      <c r="P27" s="151"/>
      <c r="Q27" s="150"/>
      <c r="R27" s="59"/>
      <c r="S27" s="59"/>
      <c r="T27" s="151"/>
      <c r="U27" s="150"/>
      <c r="V27" s="59"/>
      <c r="W27" s="59"/>
      <c r="X27" s="151"/>
      <c r="Y27" s="150"/>
      <c r="Z27" s="59"/>
      <c r="AA27" s="59"/>
      <c r="AB27" s="151"/>
      <c r="AC27" s="150">
        <v>8.65</v>
      </c>
      <c r="AD27" s="59">
        <v>17.260000000000002</v>
      </c>
      <c r="AE27" s="59">
        <v>12.94</v>
      </c>
      <c r="AF27" s="151">
        <v>25.06</v>
      </c>
      <c r="AG27" s="150">
        <v>9.1300000000000008</v>
      </c>
      <c r="AH27" s="59">
        <v>18.239999999999998</v>
      </c>
      <c r="AI27" s="59">
        <v>13.65</v>
      </c>
      <c r="AJ27" s="151">
        <v>26.5</v>
      </c>
      <c r="AK27" s="150">
        <v>5.3</v>
      </c>
      <c r="AL27" s="59">
        <v>10.64</v>
      </c>
      <c r="AM27" s="59">
        <v>8</v>
      </c>
      <c r="AN27" s="151">
        <v>15.45</v>
      </c>
      <c r="AO27" s="150">
        <v>5.59</v>
      </c>
      <c r="AP27" s="59">
        <v>11.26</v>
      </c>
      <c r="AQ27" s="59">
        <v>8.4</v>
      </c>
      <c r="AR27" s="151">
        <v>16.309999999999999</v>
      </c>
      <c r="AS27" s="150">
        <v>4.46</v>
      </c>
      <c r="AT27" s="59">
        <v>8.89</v>
      </c>
      <c r="AU27" s="59">
        <v>6.65</v>
      </c>
      <c r="AV27" s="151">
        <v>12.91</v>
      </c>
      <c r="AW27" s="150">
        <v>4.71</v>
      </c>
      <c r="AX27" s="59">
        <v>9.35</v>
      </c>
      <c r="AY27" s="59">
        <v>7.05</v>
      </c>
      <c r="AZ27" s="151">
        <v>13.6</v>
      </c>
    </row>
    <row r="28" spans="1:52" s="50" customFormat="1">
      <c r="A28" s="52"/>
      <c r="B28" s="1"/>
      <c r="C28" s="33"/>
      <c r="D28" s="1" t="s">
        <v>250</v>
      </c>
      <c r="E28" s="150"/>
      <c r="F28" s="59"/>
      <c r="G28" s="59"/>
      <c r="H28" s="151"/>
      <c r="I28" s="150"/>
      <c r="J28" s="59"/>
      <c r="K28" s="59"/>
      <c r="L28" s="151"/>
      <c r="M28" s="150"/>
      <c r="N28" s="59"/>
      <c r="O28" s="59"/>
      <c r="P28" s="151"/>
      <c r="Q28" s="150"/>
      <c r="R28" s="59"/>
      <c r="S28" s="59"/>
      <c r="T28" s="151"/>
      <c r="U28" s="150"/>
      <c r="V28" s="59"/>
      <c r="W28" s="59"/>
      <c r="X28" s="151"/>
      <c r="Y28" s="150"/>
      <c r="Z28" s="59"/>
      <c r="AA28" s="59"/>
      <c r="AB28" s="151"/>
      <c r="AC28" s="150">
        <v>9.09</v>
      </c>
      <c r="AD28" s="59">
        <v>18.16</v>
      </c>
      <c r="AE28" s="59">
        <v>13.61</v>
      </c>
      <c r="AF28" s="151">
        <v>26.37</v>
      </c>
      <c r="AG28" s="150">
        <v>10.39</v>
      </c>
      <c r="AH28" s="59">
        <v>20.71</v>
      </c>
      <c r="AI28" s="59">
        <v>15.53</v>
      </c>
      <c r="AJ28" s="151">
        <v>30.12</v>
      </c>
      <c r="AK28" s="150">
        <v>5.59</v>
      </c>
      <c r="AL28" s="59">
        <v>11.19</v>
      </c>
      <c r="AM28" s="59">
        <v>8.42</v>
      </c>
      <c r="AN28" s="151">
        <v>16.25</v>
      </c>
      <c r="AO28" s="150">
        <v>6.41</v>
      </c>
      <c r="AP28" s="59">
        <v>12.83</v>
      </c>
      <c r="AQ28" s="59">
        <v>9.59</v>
      </c>
      <c r="AR28" s="151">
        <v>18.559999999999999</v>
      </c>
      <c r="AS28" s="150">
        <v>4.6900000000000004</v>
      </c>
      <c r="AT28" s="59">
        <v>9.36</v>
      </c>
      <c r="AU28" s="59">
        <v>7.01</v>
      </c>
      <c r="AV28" s="151">
        <v>13.58</v>
      </c>
      <c r="AW28" s="150">
        <v>5.37</v>
      </c>
      <c r="AX28" s="59">
        <v>10.65</v>
      </c>
      <c r="AY28" s="59">
        <v>8</v>
      </c>
      <c r="AZ28" s="151">
        <v>15.45</v>
      </c>
    </row>
    <row r="29" spans="1:52" s="50" customFormat="1">
      <c r="A29" s="52"/>
      <c r="B29" s="1"/>
      <c r="C29" s="33"/>
      <c r="D29" s="1" t="s">
        <v>266</v>
      </c>
      <c r="E29" s="150"/>
      <c r="F29" s="59"/>
      <c r="G29" s="59"/>
      <c r="H29" s="151"/>
      <c r="I29" s="150"/>
      <c r="J29" s="59"/>
      <c r="K29" s="59"/>
      <c r="L29" s="151"/>
      <c r="M29" s="150"/>
      <c r="N29" s="59"/>
      <c r="O29" s="59"/>
      <c r="P29" s="151"/>
      <c r="Q29" s="150"/>
      <c r="R29" s="59"/>
      <c r="S29" s="59"/>
      <c r="T29" s="151"/>
      <c r="U29" s="150"/>
      <c r="V29" s="59"/>
      <c r="W29" s="59"/>
      <c r="X29" s="151"/>
      <c r="Y29" s="150"/>
      <c r="Z29" s="59"/>
      <c r="AA29" s="59"/>
      <c r="AB29" s="151"/>
      <c r="AC29" s="150">
        <v>6.72</v>
      </c>
      <c r="AD29" s="59">
        <v>13.43</v>
      </c>
      <c r="AE29" s="59">
        <v>10.17</v>
      </c>
      <c r="AF29" s="151">
        <v>19.48</v>
      </c>
      <c r="AG29" s="150">
        <v>7.48</v>
      </c>
      <c r="AH29" s="59">
        <v>14.94</v>
      </c>
      <c r="AI29" s="59">
        <v>11.28</v>
      </c>
      <c r="AJ29" s="151">
        <v>21.65</v>
      </c>
      <c r="AK29" s="150">
        <v>4.2</v>
      </c>
      <c r="AL29" s="59">
        <v>8.43</v>
      </c>
      <c r="AM29" s="59">
        <v>6.42</v>
      </c>
      <c r="AN29" s="151">
        <v>12.21</v>
      </c>
      <c r="AO29" s="150">
        <v>4.68</v>
      </c>
      <c r="AP29" s="59">
        <v>9.3800000000000008</v>
      </c>
      <c r="AQ29" s="59">
        <v>7.13</v>
      </c>
      <c r="AR29" s="151">
        <v>13.58</v>
      </c>
      <c r="AS29" s="150">
        <v>3.54</v>
      </c>
      <c r="AT29" s="59">
        <v>7.1</v>
      </c>
      <c r="AU29" s="59">
        <v>5.41</v>
      </c>
      <c r="AV29" s="151">
        <v>10.3</v>
      </c>
      <c r="AW29" s="150">
        <v>3.97</v>
      </c>
      <c r="AX29" s="59">
        <v>7.94</v>
      </c>
      <c r="AY29" s="59">
        <v>6.05</v>
      </c>
      <c r="AZ29" s="151">
        <v>11.5</v>
      </c>
    </row>
    <row r="30" spans="1:52" s="50" customFormat="1">
      <c r="A30" s="52"/>
      <c r="B30" s="1"/>
      <c r="C30" s="33"/>
      <c r="D30" s="1" t="s">
        <v>251</v>
      </c>
      <c r="E30" s="150"/>
      <c r="F30" s="59"/>
      <c r="G30" s="59"/>
      <c r="H30" s="151"/>
      <c r="I30" s="150"/>
      <c r="J30" s="59"/>
      <c r="K30" s="59"/>
      <c r="L30" s="151"/>
      <c r="M30" s="150"/>
      <c r="N30" s="59"/>
      <c r="O30" s="59"/>
      <c r="P30" s="151"/>
      <c r="Q30" s="150"/>
      <c r="R30" s="59"/>
      <c r="S30" s="59"/>
      <c r="T30" s="151"/>
      <c r="U30" s="150"/>
      <c r="V30" s="59"/>
      <c r="W30" s="59"/>
      <c r="X30" s="151"/>
      <c r="Y30" s="150"/>
      <c r="Z30" s="59"/>
      <c r="AA30" s="59"/>
      <c r="AB30" s="151"/>
      <c r="AC30" s="150">
        <v>7.65</v>
      </c>
      <c r="AD30" s="59">
        <v>15.32</v>
      </c>
      <c r="AE30" s="59">
        <v>11.57</v>
      </c>
      <c r="AF30" s="151">
        <v>22.22</v>
      </c>
      <c r="AG30" s="150">
        <v>8.82</v>
      </c>
      <c r="AH30" s="59">
        <v>17.62</v>
      </c>
      <c r="AI30" s="59">
        <v>13.29</v>
      </c>
      <c r="AJ30" s="151">
        <v>25.54</v>
      </c>
      <c r="AK30" s="150">
        <v>4.78</v>
      </c>
      <c r="AL30" s="59">
        <v>9.57</v>
      </c>
      <c r="AM30" s="59">
        <v>7.28</v>
      </c>
      <c r="AN30" s="151">
        <v>13.89</v>
      </c>
      <c r="AO30" s="150">
        <v>5.53</v>
      </c>
      <c r="AP30" s="59">
        <v>11.04</v>
      </c>
      <c r="AQ30" s="59">
        <v>8.3699999999999992</v>
      </c>
      <c r="AR30" s="151">
        <v>15.99</v>
      </c>
      <c r="AS30" s="150">
        <v>4.03</v>
      </c>
      <c r="AT30" s="59">
        <v>8.06</v>
      </c>
      <c r="AU30" s="59">
        <v>6.14</v>
      </c>
      <c r="AV30" s="151">
        <v>11.68</v>
      </c>
      <c r="AW30" s="150">
        <v>4.66</v>
      </c>
      <c r="AX30" s="59">
        <v>9.33</v>
      </c>
      <c r="AY30" s="59">
        <v>7.08</v>
      </c>
      <c r="AZ30" s="151">
        <v>13.49</v>
      </c>
    </row>
    <row r="31" spans="1:52" s="50" customFormat="1">
      <c r="A31" s="52"/>
      <c r="B31" s="1"/>
      <c r="C31" s="33"/>
      <c r="D31" s="1"/>
      <c r="E31" s="34"/>
      <c r="F31" s="35"/>
      <c r="G31" s="35"/>
      <c r="H31" s="36"/>
      <c r="I31" s="34"/>
      <c r="J31" s="35"/>
      <c r="K31" s="35"/>
      <c r="L31" s="36"/>
      <c r="M31" s="34"/>
      <c r="N31" s="35"/>
      <c r="O31" s="35"/>
      <c r="P31" s="36"/>
      <c r="Q31" s="34"/>
      <c r="R31" s="35"/>
      <c r="S31" s="35"/>
      <c r="T31" s="36"/>
      <c r="U31" s="34"/>
      <c r="V31" s="35"/>
      <c r="W31" s="35"/>
      <c r="X31" s="36"/>
      <c r="Y31" s="34"/>
      <c r="Z31" s="35"/>
      <c r="AA31" s="35"/>
      <c r="AB31" s="36"/>
      <c r="AC31" s="34"/>
      <c r="AD31" s="35"/>
      <c r="AE31" s="35"/>
      <c r="AF31" s="36"/>
      <c r="AG31" s="34"/>
      <c r="AH31" s="35"/>
      <c r="AI31" s="35"/>
      <c r="AJ31" s="36"/>
      <c r="AK31" s="34"/>
      <c r="AL31" s="35"/>
      <c r="AM31" s="35"/>
      <c r="AN31" s="36"/>
      <c r="AO31" s="34"/>
      <c r="AP31" s="35"/>
      <c r="AQ31" s="35"/>
      <c r="AR31" s="36"/>
      <c r="AS31" s="34"/>
      <c r="AT31" s="35"/>
      <c r="AU31" s="35"/>
      <c r="AV31" s="36"/>
      <c r="AW31" s="34"/>
      <c r="AX31" s="35"/>
      <c r="AY31" s="35"/>
      <c r="AZ31" s="36"/>
    </row>
    <row r="32" spans="1:52" s="50" customFormat="1">
      <c r="A32" s="52"/>
      <c r="B32" s="1"/>
      <c r="C32" s="33"/>
      <c r="D32" s="1"/>
      <c r="E32" s="34"/>
      <c r="F32" s="35"/>
      <c r="G32" s="35"/>
      <c r="H32" s="36"/>
      <c r="I32" s="34"/>
      <c r="J32" s="35"/>
      <c r="K32" s="35"/>
      <c r="L32" s="36"/>
      <c r="M32" s="34"/>
      <c r="N32" s="35"/>
      <c r="O32" s="35"/>
      <c r="P32" s="36"/>
      <c r="Q32" s="34"/>
      <c r="R32" s="35"/>
      <c r="S32" s="35"/>
      <c r="T32" s="36"/>
      <c r="U32" s="34"/>
      <c r="V32" s="35"/>
      <c r="W32" s="35"/>
      <c r="X32" s="36"/>
      <c r="Y32" s="34"/>
      <c r="Z32" s="35"/>
      <c r="AA32" s="35"/>
      <c r="AB32" s="36"/>
      <c r="AC32" s="34"/>
      <c r="AD32" s="35"/>
      <c r="AE32" s="35"/>
      <c r="AF32" s="36"/>
      <c r="AG32" s="34"/>
      <c r="AH32" s="35"/>
      <c r="AI32" s="35"/>
      <c r="AJ32" s="36"/>
      <c r="AK32" s="34"/>
      <c r="AL32" s="35"/>
      <c r="AM32" s="35"/>
      <c r="AN32" s="36"/>
      <c r="AO32" s="34"/>
      <c r="AP32" s="35"/>
      <c r="AQ32" s="35"/>
      <c r="AR32" s="36"/>
      <c r="AS32" s="34"/>
      <c r="AT32" s="35"/>
      <c r="AU32" s="35"/>
      <c r="AV32" s="36"/>
      <c r="AW32" s="34"/>
      <c r="AX32" s="35"/>
      <c r="AY32" s="35"/>
      <c r="AZ32" s="36"/>
    </row>
    <row r="33" spans="1:56" s="50" customFormat="1">
      <c r="A33" s="1"/>
      <c r="B33" s="1"/>
      <c r="C33" s="33"/>
      <c r="D33" s="55" t="s">
        <v>243</v>
      </c>
      <c r="E33" s="56">
        <v>0</v>
      </c>
      <c r="F33" s="57">
        <v>0</v>
      </c>
      <c r="G33" s="57">
        <v>0</v>
      </c>
      <c r="H33" s="58">
        <v>0</v>
      </c>
      <c r="I33" s="56">
        <v>0</v>
      </c>
      <c r="J33" s="57">
        <v>0</v>
      </c>
      <c r="K33" s="57">
        <v>0</v>
      </c>
      <c r="L33" s="58">
        <v>0</v>
      </c>
      <c r="M33" s="56">
        <v>0</v>
      </c>
      <c r="N33" s="57">
        <v>0</v>
      </c>
      <c r="O33" s="57">
        <v>0</v>
      </c>
      <c r="P33" s="58">
        <v>0</v>
      </c>
      <c r="Q33" s="56">
        <v>0</v>
      </c>
      <c r="R33" s="57">
        <v>0</v>
      </c>
      <c r="S33" s="57">
        <v>0</v>
      </c>
      <c r="T33" s="58">
        <v>0</v>
      </c>
      <c r="U33" s="56">
        <v>0</v>
      </c>
      <c r="V33" s="57">
        <v>0</v>
      </c>
      <c r="W33" s="57">
        <v>0</v>
      </c>
      <c r="X33" s="58">
        <v>0</v>
      </c>
      <c r="Y33" s="56">
        <v>0</v>
      </c>
      <c r="Z33" s="57">
        <v>0</v>
      </c>
      <c r="AA33" s="57">
        <v>0</v>
      </c>
      <c r="AB33" s="58">
        <v>0</v>
      </c>
      <c r="AC33" s="56">
        <v>0</v>
      </c>
      <c r="AD33" s="57">
        <v>0</v>
      </c>
      <c r="AE33" s="57">
        <v>0</v>
      </c>
      <c r="AF33" s="58">
        <v>0</v>
      </c>
      <c r="AG33" s="56">
        <v>0</v>
      </c>
      <c r="AH33" s="57">
        <v>0</v>
      </c>
      <c r="AI33" s="57">
        <v>0</v>
      </c>
      <c r="AJ33" s="58">
        <v>0</v>
      </c>
      <c r="AK33" s="56">
        <v>0</v>
      </c>
      <c r="AL33" s="57">
        <v>0</v>
      </c>
      <c r="AM33" s="57">
        <v>0</v>
      </c>
      <c r="AN33" s="58">
        <v>0</v>
      </c>
      <c r="AO33" s="56">
        <v>0</v>
      </c>
      <c r="AP33" s="57">
        <v>0</v>
      </c>
      <c r="AQ33" s="57">
        <v>0</v>
      </c>
      <c r="AR33" s="58">
        <v>0</v>
      </c>
      <c r="AS33" s="56">
        <v>0</v>
      </c>
      <c r="AT33" s="57">
        <v>0</v>
      </c>
      <c r="AU33" s="57">
        <v>0</v>
      </c>
      <c r="AV33" s="58">
        <v>0</v>
      </c>
      <c r="AW33" s="56">
        <v>0</v>
      </c>
      <c r="AX33" s="57">
        <v>0</v>
      </c>
      <c r="AY33" s="57">
        <v>0</v>
      </c>
      <c r="AZ33" s="58">
        <v>0</v>
      </c>
    </row>
    <row r="34" spans="1:56" s="50" customFormat="1">
      <c r="A34" s="1"/>
      <c r="B34" s="53"/>
      <c r="C34" s="33"/>
      <c r="D34" s="55" t="s">
        <v>244</v>
      </c>
      <c r="E34" s="56">
        <v>0</v>
      </c>
      <c r="F34" s="57">
        <v>0</v>
      </c>
      <c r="G34" s="57">
        <v>0</v>
      </c>
      <c r="H34" s="58">
        <v>0</v>
      </c>
      <c r="I34" s="56">
        <v>0</v>
      </c>
      <c r="J34" s="57">
        <v>0</v>
      </c>
      <c r="K34" s="57">
        <v>0</v>
      </c>
      <c r="L34" s="58">
        <v>0</v>
      </c>
      <c r="M34" s="56">
        <v>0</v>
      </c>
      <c r="N34" s="57">
        <v>0</v>
      </c>
      <c r="O34" s="57">
        <v>0</v>
      </c>
      <c r="P34" s="58">
        <v>0</v>
      </c>
      <c r="Q34" s="56">
        <v>0</v>
      </c>
      <c r="R34" s="57">
        <v>0</v>
      </c>
      <c r="S34" s="57">
        <v>0</v>
      </c>
      <c r="T34" s="58">
        <v>0</v>
      </c>
      <c r="U34" s="56">
        <v>0</v>
      </c>
      <c r="V34" s="57">
        <v>0</v>
      </c>
      <c r="W34" s="57">
        <v>0</v>
      </c>
      <c r="X34" s="58">
        <v>0</v>
      </c>
      <c r="Y34" s="56">
        <v>0</v>
      </c>
      <c r="Z34" s="57">
        <v>0</v>
      </c>
      <c r="AA34" s="57">
        <v>0</v>
      </c>
      <c r="AB34" s="58">
        <v>0</v>
      </c>
      <c r="AC34" s="56">
        <v>0</v>
      </c>
      <c r="AD34" s="57">
        <v>0</v>
      </c>
      <c r="AE34" s="57">
        <v>0</v>
      </c>
      <c r="AF34" s="58">
        <v>0</v>
      </c>
      <c r="AG34" s="56">
        <v>0</v>
      </c>
      <c r="AH34" s="57">
        <v>0</v>
      </c>
      <c r="AI34" s="57">
        <v>0</v>
      </c>
      <c r="AJ34" s="58">
        <v>0</v>
      </c>
      <c r="AK34" s="56">
        <v>0</v>
      </c>
      <c r="AL34" s="57">
        <v>0</v>
      </c>
      <c r="AM34" s="57">
        <v>0</v>
      </c>
      <c r="AN34" s="58">
        <v>0</v>
      </c>
      <c r="AO34" s="56">
        <v>0</v>
      </c>
      <c r="AP34" s="57">
        <v>0</v>
      </c>
      <c r="AQ34" s="57">
        <v>0</v>
      </c>
      <c r="AR34" s="58">
        <v>0</v>
      </c>
      <c r="AS34" s="56">
        <v>0</v>
      </c>
      <c r="AT34" s="57">
        <v>0</v>
      </c>
      <c r="AU34" s="57">
        <v>0</v>
      </c>
      <c r="AV34" s="58">
        <v>0</v>
      </c>
      <c r="AW34" s="56">
        <v>0</v>
      </c>
      <c r="AX34" s="57">
        <v>0</v>
      </c>
      <c r="AY34" s="57">
        <v>0</v>
      </c>
      <c r="AZ34" s="58">
        <v>0</v>
      </c>
    </row>
    <row r="35" spans="1:56" s="50" customFormat="1">
      <c r="A35" s="1"/>
      <c r="B35" s="1"/>
      <c r="C35" s="33"/>
      <c r="D35" s="55" t="s">
        <v>245</v>
      </c>
      <c r="E35" s="56">
        <v>0</v>
      </c>
      <c r="F35" s="57">
        <v>0</v>
      </c>
      <c r="G35" s="57">
        <v>0</v>
      </c>
      <c r="H35" s="58">
        <v>0</v>
      </c>
      <c r="I35" s="56">
        <v>0</v>
      </c>
      <c r="J35" s="57">
        <v>0</v>
      </c>
      <c r="K35" s="57">
        <v>0</v>
      </c>
      <c r="L35" s="58">
        <v>0</v>
      </c>
      <c r="M35" s="56">
        <v>0</v>
      </c>
      <c r="N35" s="57">
        <v>0</v>
      </c>
      <c r="O35" s="57">
        <v>0</v>
      </c>
      <c r="P35" s="58">
        <v>0</v>
      </c>
      <c r="Q35" s="56">
        <v>0</v>
      </c>
      <c r="R35" s="57">
        <v>0</v>
      </c>
      <c r="S35" s="57">
        <v>0</v>
      </c>
      <c r="T35" s="58">
        <v>0</v>
      </c>
      <c r="U35" s="56">
        <v>0</v>
      </c>
      <c r="V35" s="57">
        <v>0</v>
      </c>
      <c r="W35" s="57">
        <v>0</v>
      </c>
      <c r="X35" s="58">
        <v>0</v>
      </c>
      <c r="Y35" s="56">
        <v>0</v>
      </c>
      <c r="Z35" s="57">
        <v>0</v>
      </c>
      <c r="AA35" s="57">
        <v>0</v>
      </c>
      <c r="AB35" s="58">
        <v>0</v>
      </c>
      <c r="AC35" s="56">
        <v>0</v>
      </c>
      <c r="AD35" s="57">
        <v>0</v>
      </c>
      <c r="AE35" s="57">
        <v>0</v>
      </c>
      <c r="AF35" s="58">
        <v>0</v>
      </c>
      <c r="AG35" s="56">
        <v>0</v>
      </c>
      <c r="AH35" s="57">
        <v>0</v>
      </c>
      <c r="AI35" s="57">
        <v>0</v>
      </c>
      <c r="AJ35" s="58">
        <v>0</v>
      </c>
      <c r="AK35" s="56">
        <v>0</v>
      </c>
      <c r="AL35" s="57">
        <v>0</v>
      </c>
      <c r="AM35" s="57">
        <v>0</v>
      </c>
      <c r="AN35" s="58">
        <v>0</v>
      </c>
      <c r="AO35" s="56">
        <v>0</v>
      </c>
      <c r="AP35" s="57">
        <v>0</v>
      </c>
      <c r="AQ35" s="57">
        <v>0</v>
      </c>
      <c r="AR35" s="58">
        <v>0</v>
      </c>
      <c r="AS35" s="56">
        <v>0</v>
      </c>
      <c r="AT35" s="57">
        <v>0</v>
      </c>
      <c r="AU35" s="57">
        <v>0</v>
      </c>
      <c r="AV35" s="58">
        <v>0</v>
      </c>
      <c r="AW35" s="56">
        <v>0</v>
      </c>
      <c r="AX35" s="57">
        <v>0</v>
      </c>
      <c r="AY35" s="57">
        <v>0</v>
      </c>
      <c r="AZ35" s="58">
        <v>0</v>
      </c>
    </row>
    <row r="36" spans="1:56" s="50" customFormat="1">
      <c r="A36" s="1"/>
      <c r="B36" s="1"/>
      <c r="C36" s="33"/>
      <c r="D36" s="55" t="s">
        <v>252</v>
      </c>
      <c r="E36" s="56">
        <v>0</v>
      </c>
      <c r="F36" s="57">
        <v>0</v>
      </c>
      <c r="G36" s="57">
        <v>0</v>
      </c>
      <c r="H36" s="58">
        <v>0</v>
      </c>
      <c r="I36" s="56">
        <v>0</v>
      </c>
      <c r="J36" s="57">
        <v>0</v>
      </c>
      <c r="K36" s="57">
        <v>0</v>
      </c>
      <c r="L36" s="58">
        <v>0</v>
      </c>
      <c r="M36" s="56">
        <v>0</v>
      </c>
      <c r="N36" s="57">
        <v>0</v>
      </c>
      <c r="O36" s="57">
        <v>0</v>
      </c>
      <c r="P36" s="58">
        <v>0</v>
      </c>
      <c r="Q36" s="56">
        <v>0</v>
      </c>
      <c r="R36" s="57">
        <v>0</v>
      </c>
      <c r="S36" s="57">
        <v>0</v>
      </c>
      <c r="T36" s="58">
        <v>0</v>
      </c>
      <c r="U36" s="56">
        <v>0</v>
      </c>
      <c r="V36" s="57">
        <v>0</v>
      </c>
      <c r="W36" s="57">
        <v>0</v>
      </c>
      <c r="X36" s="58">
        <v>0</v>
      </c>
      <c r="Y36" s="56">
        <v>0</v>
      </c>
      <c r="Z36" s="57">
        <v>0</v>
      </c>
      <c r="AA36" s="57">
        <v>0</v>
      </c>
      <c r="AB36" s="58">
        <v>0</v>
      </c>
      <c r="AC36" s="56">
        <v>0</v>
      </c>
      <c r="AD36" s="57">
        <v>0</v>
      </c>
      <c r="AE36" s="57">
        <v>0</v>
      </c>
      <c r="AF36" s="58">
        <v>0</v>
      </c>
      <c r="AG36" s="56">
        <v>0</v>
      </c>
      <c r="AH36" s="57">
        <v>0</v>
      </c>
      <c r="AI36" s="57">
        <v>0</v>
      </c>
      <c r="AJ36" s="58">
        <v>0</v>
      </c>
      <c r="AK36" s="56">
        <v>0</v>
      </c>
      <c r="AL36" s="57">
        <v>0</v>
      </c>
      <c r="AM36" s="57">
        <v>0</v>
      </c>
      <c r="AN36" s="58">
        <v>0</v>
      </c>
      <c r="AO36" s="56">
        <v>0</v>
      </c>
      <c r="AP36" s="57">
        <v>0</v>
      </c>
      <c r="AQ36" s="57">
        <v>0</v>
      </c>
      <c r="AR36" s="58">
        <v>0</v>
      </c>
      <c r="AS36" s="56">
        <v>0</v>
      </c>
      <c r="AT36" s="57">
        <v>0</v>
      </c>
      <c r="AU36" s="57">
        <v>0</v>
      </c>
      <c r="AV36" s="58">
        <v>0</v>
      </c>
      <c r="AW36" s="56">
        <v>0</v>
      </c>
      <c r="AX36" s="57">
        <v>0</v>
      </c>
      <c r="AY36" s="57">
        <v>0</v>
      </c>
      <c r="AZ36" s="58">
        <v>0</v>
      </c>
    </row>
    <row r="37" spans="1:56" s="50" customFormat="1">
      <c r="A37" s="1"/>
      <c r="B37" s="1"/>
      <c r="C37" s="33"/>
      <c r="D37" s="55" t="s">
        <v>253</v>
      </c>
      <c r="E37" s="56">
        <v>0</v>
      </c>
      <c r="F37" s="57">
        <v>0</v>
      </c>
      <c r="G37" s="57">
        <v>0</v>
      </c>
      <c r="H37" s="58">
        <v>0</v>
      </c>
      <c r="I37" s="56">
        <v>0</v>
      </c>
      <c r="J37" s="57">
        <v>0</v>
      </c>
      <c r="K37" s="57">
        <v>0</v>
      </c>
      <c r="L37" s="58">
        <v>0</v>
      </c>
      <c r="M37" s="56">
        <v>0</v>
      </c>
      <c r="N37" s="57">
        <v>0</v>
      </c>
      <c r="O37" s="57">
        <v>0</v>
      </c>
      <c r="P37" s="58">
        <v>0</v>
      </c>
      <c r="Q37" s="56">
        <v>0</v>
      </c>
      <c r="R37" s="57">
        <v>0</v>
      </c>
      <c r="S37" s="57">
        <v>0</v>
      </c>
      <c r="T37" s="58">
        <v>0</v>
      </c>
      <c r="U37" s="56">
        <v>0</v>
      </c>
      <c r="V37" s="57">
        <v>0</v>
      </c>
      <c r="W37" s="57">
        <v>0</v>
      </c>
      <c r="X37" s="58">
        <v>0</v>
      </c>
      <c r="Y37" s="56">
        <v>0</v>
      </c>
      <c r="Z37" s="57">
        <v>0</v>
      </c>
      <c r="AA37" s="57">
        <v>0</v>
      </c>
      <c r="AB37" s="58">
        <v>0</v>
      </c>
      <c r="AC37" s="56">
        <v>0</v>
      </c>
      <c r="AD37" s="57">
        <v>0</v>
      </c>
      <c r="AE37" s="57">
        <v>0</v>
      </c>
      <c r="AF37" s="58">
        <v>0</v>
      </c>
      <c r="AG37" s="56">
        <v>0</v>
      </c>
      <c r="AH37" s="57">
        <v>0</v>
      </c>
      <c r="AI37" s="57">
        <v>0</v>
      </c>
      <c r="AJ37" s="58">
        <v>0</v>
      </c>
      <c r="AK37" s="56">
        <v>0</v>
      </c>
      <c r="AL37" s="57">
        <v>0</v>
      </c>
      <c r="AM37" s="57">
        <v>0</v>
      </c>
      <c r="AN37" s="58">
        <v>0</v>
      </c>
      <c r="AO37" s="56">
        <v>0</v>
      </c>
      <c r="AP37" s="57">
        <v>0</v>
      </c>
      <c r="AQ37" s="57">
        <v>0</v>
      </c>
      <c r="AR37" s="58">
        <v>0</v>
      </c>
      <c r="AS37" s="56">
        <v>0</v>
      </c>
      <c r="AT37" s="57">
        <v>0</v>
      </c>
      <c r="AU37" s="57">
        <v>0</v>
      </c>
      <c r="AV37" s="58">
        <v>0</v>
      </c>
      <c r="AW37" s="56">
        <v>0</v>
      </c>
      <c r="AX37" s="57">
        <v>0</v>
      </c>
      <c r="AY37" s="57">
        <v>0</v>
      </c>
      <c r="AZ37" s="58">
        <v>0</v>
      </c>
    </row>
    <row r="38" spans="1:56" s="50" customFormat="1">
      <c r="A38" s="1"/>
      <c r="B38" s="1"/>
      <c r="C38" s="33"/>
      <c r="D38" s="55" t="s">
        <v>254</v>
      </c>
      <c r="E38" s="56">
        <v>0</v>
      </c>
      <c r="F38" s="57">
        <v>0</v>
      </c>
      <c r="G38" s="57">
        <v>0</v>
      </c>
      <c r="H38" s="58">
        <v>0</v>
      </c>
      <c r="I38" s="56">
        <v>0</v>
      </c>
      <c r="J38" s="57">
        <v>0</v>
      </c>
      <c r="K38" s="57">
        <v>0</v>
      </c>
      <c r="L38" s="58">
        <v>0</v>
      </c>
      <c r="M38" s="56">
        <v>0</v>
      </c>
      <c r="N38" s="57">
        <v>0</v>
      </c>
      <c r="O38" s="57">
        <v>0</v>
      </c>
      <c r="P38" s="58">
        <v>0</v>
      </c>
      <c r="Q38" s="56">
        <v>0</v>
      </c>
      <c r="R38" s="57">
        <v>0</v>
      </c>
      <c r="S38" s="57">
        <v>0</v>
      </c>
      <c r="T38" s="58">
        <v>0</v>
      </c>
      <c r="U38" s="56">
        <v>0</v>
      </c>
      <c r="V38" s="57">
        <v>0</v>
      </c>
      <c r="W38" s="57">
        <v>0</v>
      </c>
      <c r="X38" s="58">
        <v>0</v>
      </c>
      <c r="Y38" s="56">
        <v>0</v>
      </c>
      <c r="Z38" s="57">
        <v>0</v>
      </c>
      <c r="AA38" s="57">
        <v>0</v>
      </c>
      <c r="AB38" s="58">
        <v>0</v>
      </c>
      <c r="AC38" s="56">
        <v>0</v>
      </c>
      <c r="AD38" s="57">
        <v>0</v>
      </c>
      <c r="AE38" s="57">
        <v>0</v>
      </c>
      <c r="AF38" s="58">
        <v>0</v>
      </c>
      <c r="AG38" s="56">
        <v>0</v>
      </c>
      <c r="AH38" s="57">
        <v>0</v>
      </c>
      <c r="AI38" s="57">
        <v>0</v>
      </c>
      <c r="AJ38" s="58">
        <v>0</v>
      </c>
      <c r="AK38" s="56">
        <v>0</v>
      </c>
      <c r="AL38" s="57">
        <v>0</v>
      </c>
      <c r="AM38" s="57">
        <v>0</v>
      </c>
      <c r="AN38" s="58">
        <v>0</v>
      </c>
      <c r="AO38" s="56">
        <v>0</v>
      </c>
      <c r="AP38" s="57">
        <v>0</v>
      </c>
      <c r="AQ38" s="57">
        <v>0</v>
      </c>
      <c r="AR38" s="58">
        <v>0</v>
      </c>
      <c r="AS38" s="56">
        <v>0</v>
      </c>
      <c r="AT38" s="57">
        <v>0</v>
      </c>
      <c r="AU38" s="57">
        <v>0</v>
      </c>
      <c r="AV38" s="58">
        <v>0</v>
      </c>
      <c r="AW38" s="56">
        <v>0</v>
      </c>
      <c r="AX38" s="57">
        <v>0</v>
      </c>
      <c r="AY38" s="57">
        <v>0</v>
      </c>
      <c r="AZ38" s="58">
        <v>0</v>
      </c>
    </row>
    <row r="39" spans="1:56" s="50" customFormat="1">
      <c r="A39" s="1"/>
      <c r="B39" s="54"/>
      <c r="C39" s="33"/>
      <c r="D39" s="51"/>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1"/>
      <c r="AH39" s="51"/>
      <c r="AI39" s="51"/>
      <c r="AJ39" s="51"/>
      <c r="AK39" s="54"/>
      <c r="AL39" s="54"/>
      <c r="AM39" s="54"/>
      <c r="AN39" s="54"/>
      <c r="AO39" s="54"/>
      <c r="AP39" s="54"/>
      <c r="AQ39" s="54"/>
      <c r="AR39" s="54"/>
      <c r="AS39" s="54"/>
      <c r="AT39" s="54"/>
      <c r="AU39" s="54"/>
      <c r="AV39" s="54"/>
      <c r="AW39" s="54"/>
      <c r="AX39" s="54"/>
      <c r="AY39" s="54"/>
      <c r="AZ39" s="54"/>
      <c r="BA39" s="54"/>
      <c r="BB39" s="54"/>
      <c r="BC39" s="54"/>
      <c r="BD39" s="54"/>
    </row>
    <row r="40" spans="1:56" s="50" customFormat="1">
      <c r="A40" s="1"/>
      <c r="C40" s="33"/>
      <c r="D40" s="51"/>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1"/>
      <c r="AH40" s="51"/>
      <c r="AI40" s="51"/>
      <c r="AJ40" s="51"/>
    </row>
    <row r="41" spans="1:56" s="50" customFormat="1">
      <c r="A41" s="1"/>
      <c r="C41" s="33"/>
      <c r="D41" s="51"/>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1"/>
      <c r="AH41" s="51"/>
      <c r="AI41" s="51"/>
      <c r="AJ41" s="51"/>
    </row>
    <row r="42" spans="1:56" s="50" customFormat="1">
      <c r="A42" s="1"/>
      <c r="C42" s="33"/>
      <c r="D42" s="51"/>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1"/>
      <c r="AH42" s="51"/>
      <c r="AI42" s="51"/>
      <c r="AJ42" s="51"/>
    </row>
    <row r="43" spans="1:56" s="50" customFormat="1">
      <c r="A43" s="53"/>
      <c r="C43" s="33"/>
      <c r="D43" s="51"/>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1"/>
      <c r="AH43" s="51"/>
      <c r="AI43" s="51"/>
      <c r="AJ43" s="51"/>
    </row>
    <row r="44" spans="1:56" s="50" customFormat="1">
      <c r="A44" s="1"/>
      <c r="C44" s="33"/>
      <c r="D44" s="61"/>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1"/>
      <c r="AH44" s="51"/>
      <c r="AI44" s="51"/>
      <c r="AJ44" s="51"/>
      <c r="AK44" s="54"/>
      <c r="AL44" s="54"/>
      <c r="AM44" s="54"/>
      <c r="AN44" s="54"/>
      <c r="AO44" s="54"/>
      <c r="AP44" s="54"/>
      <c r="AQ44" s="54"/>
      <c r="AR44" s="54"/>
      <c r="AS44" s="54"/>
      <c r="AT44" s="54"/>
      <c r="AU44" s="54"/>
      <c r="AV44" s="54"/>
      <c r="AW44" s="54"/>
      <c r="AX44" s="54"/>
      <c r="AY44" s="54"/>
      <c r="AZ44" s="54"/>
      <c r="BA44" s="54"/>
      <c r="BB44" s="54"/>
      <c r="BC44" s="54"/>
      <c r="BD44" s="54"/>
    </row>
    <row r="45" spans="1:56" s="50" customFormat="1">
      <c r="A45" s="1"/>
      <c r="B45" s="1"/>
      <c r="C45" s="33"/>
      <c r="D45" s="61"/>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1"/>
      <c r="AH45" s="51"/>
      <c r="AI45" s="51"/>
      <c r="AJ45" s="51"/>
    </row>
    <row r="46" spans="1:56" s="50" customFormat="1">
      <c r="A46" s="1"/>
      <c r="B46" s="1"/>
      <c r="C46" s="33"/>
      <c r="D46" s="61"/>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1"/>
      <c r="AH46" s="51"/>
      <c r="AI46" s="51"/>
      <c r="AJ46" s="51"/>
    </row>
    <row r="47" spans="1:56" s="54" customFormat="1">
      <c r="A47" s="1"/>
      <c r="B47" s="1"/>
      <c r="C47" s="53"/>
      <c r="D47" s="61"/>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1"/>
      <c r="AH47" s="51"/>
      <c r="AI47" s="51"/>
      <c r="AJ47" s="51"/>
      <c r="AK47" s="50"/>
      <c r="AL47" s="50"/>
      <c r="AM47" s="50"/>
      <c r="AN47" s="50"/>
      <c r="AO47" s="50"/>
      <c r="AP47" s="50"/>
      <c r="AQ47" s="50"/>
      <c r="AR47" s="50"/>
      <c r="AS47" s="50"/>
      <c r="AT47" s="50"/>
      <c r="AU47" s="50"/>
      <c r="AV47" s="50"/>
      <c r="AW47" s="50"/>
      <c r="AX47" s="50"/>
      <c r="AY47" s="50"/>
      <c r="AZ47" s="50"/>
      <c r="BA47" s="50"/>
      <c r="BB47" s="50"/>
      <c r="BC47" s="50"/>
      <c r="BD47" s="50"/>
    </row>
    <row r="48" spans="1:56" s="50" customFormat="1">
      <c r="A48" s="54"/>
      <c r="B48" s="1"/>
      <c r="C48" s="33"/>
      <c r="D48" s="51"/>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1"/>
      <c r="AH48" s="51"/>
      <c r="AI48" s="51"/>
      <c r="AJ48" s="51"/>
    </row>
    <row r="49" spans="1:56" s="50" customFormat="1">
      <c r="B49" s="1"/>
      <c r="C49" s="33"/>
      <c r="D49" s="51"/>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1"/>
      <c r="AH49" s="51"/>
      <c r="AI49" s="51"/>
      <c r="AJ49" s="51"/>
    </row>
    <row r="50" spans="1:56" s="50" customFormat="1">
      <c r="B50" s="1"/>
      <c r="C50" s="33"/>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row>
    <row r="51" spans="1:56" s="50" customFormat="1">
      <c r="B51" s="1"/>
      <c r="C51" s="33"/>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row>
    <row r="52" spans="1:56" s="54" customFormat="1" ht="22.5" customHeight="1">
      <c r="A52" s="50"/>
      <c r="B52" s="1"/>
      <c r="C52" s="53"/>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0"/>
      <c r="AL52" s="50"/>
      <c r="AM52" s="50"/>
      <c r="AN52" s="50"/>
      <c r="AO52" s="50"/>
      <c r="AP52" s="50"/>
      <c r="AQ52" s="50"/>
      <c r="AR52" s="50"/>
      <c r="AS52" s="50"/>
      <c r="AT52" s="50"/>
      <c r="AU52" s="50"/>
      <c r="AV52" s="50"/>
      <c r="AW52" s="50"/>
      <c r="AX52" s="50"/>
      <c r="AY52" s="50"/>
      <c r="AZ52" s="50"/>
      <c r="BA52" s="50"/>
      <c r="BB52" s="50"/>
      <c r="BC52" s="50"/>
      <c r="BD52" s="50"/>
    </row>
    <row r="53" spans="1:56" s="50" customFormat="1">
      <c r="B53" s="1"/>
      <c r="C53" s="33"/>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row>
    <row r="54" spans="1:56" s="50" customFormat="1">
      <c r="A54" s="1"/>
      <c r="B54" s="1"/>
      <c r="C54" s="33"/>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row>
    <row r="55" spans="1:56" s="50" customFormat="1">
      <c r="A55" s="1"/>
      <c r="B55" s="1"/>
      <c r="C55" s="33"/>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row>
    <row r="56" spans="1:56" s="50" customFormat="1">
      <c r="A56" s="1"/>
      <c r="B56" s="1"/>
      <c r="C56" s="33"/>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row>
    <row r="57" spans="1:56" s="50" customFormat="1">
      <c r="A57" s="1"/>
      <c r="B57" s="1"/>
      <c r="C57" s="33"/>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row>
    <row r="58" spans="1:56" s="50" customFormat="1">
      <c r="A58" s="1"/>
      <c r="B58" s="1"/>
      <c r="C58" s="33"/>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row>
    <row r="59" spans="1:56" s="50" customFormat="1">
      <c r="A59" s="1"/>
      <c r="B59" s="1"/>
      <c r="C59" s="33"/>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row>
    <row r="60" spans="1:56" s="50" customFormat="1">
      <c r="A60" s="1"/>
      <c r="B60" s="1"/>
      <c r="C60" s="33"/>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row>
    <row r="61" spans="1:56" s="50" customFormat="1">
      <c r="A61" s="1"/>
      <c r="B61" s="1"/>
      <c r="C61" s="33"/>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row>
    <row r="62" spans="1:56" s="50" customFormat="1">
      <c r="A62" s="1"/>
      <c r="B62" s="1"/>
      <c r="C62" s="33"/>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row>
    <row r="63" spans="1:56" s="50" customFormat="1">
      <c r="A63" s="1"/>
      <c r="B63" s="1"/>
      <c r="C63" s="33"/>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row>
    <row r="64" spans="1:56" s="50" customFormat="1">
      <c r="A64" s="1"/>
      <c r="B64" s="1"/>
      <c r="C64" s="33"/>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row>
    <row r="65" spans="1:56" s="50" customFormat="1">
      <c r="A65" s="1"/>
      <c r="B65" s="1"/>
      <c r="C65" s="33"/>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row>
    <row r="66" spans="1:56" s="50" customFormat="1">
      <c r="A66" s="1"/>
      <c r="B66" s="1"/>
      <c r="C66" s="33"/>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row>
    <row r="67" spans="1:56" s="50" customFormat="1">
      <c r="A67" s="1"/>
      <c r="B67" s="33"/>
      <c r="C67" s="33"/>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row>
    <row r="68" spans="1:56" s="50" customFormat="1">
      <c r="A68" s="1"/>
      <c r="B68" s="51"/>
      <c r="C68" s="33"/>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row>
    <row r="69" spans="1:56" s="50" customFormat="1">
      <c r="A69" s="1"/>
      <c r="B69" s="51"/>
      <c r="C69" s="33"/>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row>
    <row r="70" spans="1:56" s="50" customFormat="1">
      <c r="A70" s="1"/>
      <c r="B70" s="51"/>
      <c r="C70" s="33"/>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row>
    <row r="71" spans="1:56" s="50" customFormat="1">
      <c r="B71" s="51"/>
      <c r="C71" s="33"/>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row>
    <row r="72" spans="1:56" s="50" customFormat="1">
      <c r="A72" s="1"/>
      <c r="B72" s="51"/>
      <c r="C72" s="33"/>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row>
    <row r="73" spans="1:56" s="50" customFormat="1">
      <c r="A73" s="1"/>
      <c r="B73" s="51"/>
      <c r="C73" s="33"/>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row>
    <row r="74" spans="1:56" s="50" customFormat="1">
      <c r="A74" s="1"/>
      <c r="B74" s="51"/>
      <c r="C74" s="33"/>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row>
    <row r="75" spans="1:56" s="50" customFormat="1">
      <c r="A75" s="1"/>
      <c r="B75" s="51"/>
      <c r="C75" s="33"/>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row>
    <row r="76" spans="1:56" s="50" customFormat="1">
      <c r="A76" s="33"/>
      <c r="B76" s="51"/>
      <c r="C76" s="33"/>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row>
    <row r="77" spans="1:56" s="50" customFormat="1">
      <c r="A77" s="51"/>
      <c r="B77" s="51"/>
      <c r="C77" s="33"/>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row>
    <row r="78" spans="1:56" s="50" customFormat="1">
      <c r="A78" s="51"/>
      <c r="B78" s="51"/>
      <c r="C78" s="33"/>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row>
    <row r="79" spans="1:56" s="50" customFormat="1">
      <c r="A79" s="51"/>
      <c r="B79" s="51"/>
      <c r="C79" s="33"/>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row>
    <row r="80" spans="1:56" s="50" customFormat="1">
      <c r="A80" s="51"/>
      <c r="B80" s="51"/>
      <c r="C80" s="33"/>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row>
    <row r="81" spans="3:3">
      <c r="C81" s="33"/>
    </row>
    <row r="82" spans="3:3">
      <c r="C82" s="33"/>
    </row>
    <row r="83" spans="3:3">
      <c r="C83" s="33"/>
    </row>
    <row r="84" spans="3:3">
      <c r="C84" s="33"/>
    </row>
    <row r="85" spans="3:3">
      <c r="C85" s="33"/>
    </row>
    <row r="86" spans="3:3">
      <c r="C86" s="33"/>
    </row>
    <row r="87" spans="3:3">
      <c r="C87" s="33"/>
    </row>
    <row r="88" spans="3:3">
      <c r="C88" s="33"/>
    </row>
    <row r="89" spans="3:3">
      <c r="C89" s="33"/>
    </row>
    <row r="90" spans="3:3">
      <c r="C90" s="33"/>
    </row>
    <row r="91" spans="3:3">
      <c r="C91" s="33"/>
    </row>
    <row r="92" spans="3:3">
      <c r="C92" s="33"/>
    </row>
    <row r="93" spans="3:3">
      <c r="C93" s="33"/>
    </row>
    <row r="94" spans="3:3">
      <c r="C94" s="33"/>
    </row>
    <row r="95" spans="3:3">
      <c r="C95" s="33"/>
    </row>
    <row r="96" spans="3:3">
      <c r="C96" s="33"/>
    </row>
    <row r="97" spans="3:3">
      <c r="C97" s="33"/>
    </row>
    <row r="98" spans="3:3">
      <c r="C98" s="33"/>
    </row>
    <row r="99" spans="3:3">
      <c r="C99" s="33"/>
    </row>
    <row r="100" spans="3:3">
      <c r="C100" s="33"/>
    </row>
    <row r="101" spans="3:3">
      <c r="C101" s="33"/>
    </row>
    <row r="102" spans="3:3">
      <c r="C102" s="33"/>
    </row>
    <row r="103" spans="3:3">
      <c r="C103" s="33"/>
    </row>
    <row r="104" spans="3:3">
      <c r="C104" s="33"/>
    </row>
    <row r="105" spans="3:3">
      <c r="C105" s="33"/>
    </row>
    <row r="106" spans="3:3">
      <c r="C106" s="33"/>
    </row>
    <row r="107" spans="3:3">
      <c r="C107" s="33"/>
    </row>
    <row r="108" spans="3:3">
      <c r="C108" s="33"/>
    </row>
    <row r="109" spans="3:3">
      <c r="C109" s="33"/>
    </row>
    <row r="110" spans="3:3">
      <c r="C110" s="33"/>
    </row>
    <row r="111" spans="3:3">
      <c r="C111" s="33"/>
    </row>
    <row r="112" spans="3:3">
      <c r="C112" s="33"/>
    </row>
    <row r="113" spans="3:3">
      <c r="C113" s="33"/>
    </row>
    <row r="114" spans="3:3">
      <c r="C114" s="33"/>
    </row>
    <row r="115" spans="3:3">
      <c r="C115" s="33"/>
    </row>
    <row r="116" spans="3:3">
      <c r="C116" s="33"/>
    </row>
    <row r="117" spans="3:3">
      <c r="C117" s="33"/>
    </row>
    <row r="118" spans="3:3">
      <c r="C118" s="33"/>
    </row>
    <row r="119" spans="3:3">
      <c r="C119" s="33"/>
    </row>
    <row r="120" spans="3:3">
      <c r="C120" s="33"/>
    </row>
    <row r="121" spans="3:3">
      <c r="C121" s="33"/>
    </row>
    <row r="122" spans="3:3">
      <c r="C122" s="33"/>
    </row>
    <row r="123" spans="3:3">
      <c r="C123" s="33"/>
    </row>
    <row r="124" spans="3:3">
      <c r="C124" s="33"/>
    </row>
    <row r="125" spans="3:3">
      <c r="C125" s="33"/>
    </row>
    <row r="126" spans="3:3">
      <c r="C126" s="33"/>
    </row>
    <row r="127" spans="3:3">
      <c r="C127" s="33"/>
    </row>
  </sheetData>
  <sheetProtection formatCells="0" formatColumns="0" formatRows="0"/>
  <mergeCells count="20">
    <mergeCell ref="AO17:AR17"/>
    <mergeCell ref="AK17:AN17"/>
    <mergeCell ref="AS17:AV17"/>
    <mergeCell ref="AW17:AZ17"/>
    <mergeCell ref="I1:L1"/>
    <mergeCell ref="M1:P1"/>
    <mergeCell ref="Y1:AB1"/>
    <mergeCell ref="AC1:AF1"/>
    <mergeCell ref="U1:X1"/>
    <mergeCell ref="E1:H1"/>
    <mergeCell ref="Q1:T1"/>
    <mergeCell ref="AG1:AJ1"/>
    <mergeCell ref="AC17:AF17"/>
    <mergeCell ref="AG17:AJ17"/>
    <mergeCell ref="E17:H17"/>
    <mergeCell ref="I17:L17"/>
    <mergeCell ref="M17:P17"/>
    <mergeCell ref="Q17:T17"/>
    <mergeCell ref="U17:X17"/>
    <mergeCell ref="Y17:AB1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Choose Region</vt:lpstr>
      <vt:lpstr>2-50 Landmark Rate Calculator</vt:lpstr>
      <vt:lpstr>51-199 Landmark Rate Calculator</vt:lpstr>
      <vt:lpstr>Lists</vt:lpstr>
      <vt:lpstr>'51-199 Landmark Rate Calculator'!Area_Chiro_GroupSize_51199</vt:lpstr>
      <vt:lpstr>Area_ChiroAcu_GroupSize_51199</vt:lpstr>
      <vt:lpstr>'2-50 Landmark Rate Calculator'!Area_GroupSize_0250</vt:lpstr>
      <vt:lpstr>List_Area</vt:lpstr>
      <vt:lpstr>List_EffDate</vt:lpstr>
      <vt:lpstr>List_RateTable_LG</vt:lpstr>
      <vt:lpstr>List_RateTable_SG</vt:lpstr>
      <vt:lpstr>'2-50 Landmark Rate Calculator'!Print_Area</vt:lpstr>
      <vt:lpstr>'51-199 Landmark Rate Calculator'!Print_Area</vt:lpstr>
      <vt:lpstr>'Choose Region'!Print_Area</vt:lpstr>
      <vt:lpstr>'51-199 Landmark Rate Calculator'!Print_Titles</vt:lpstr>
      <vt:lpstr>'Choose Region'!Print_Titles</vt:lpstr>
    </vt:vector>
  </TitlesOfParts>
  <Company>Conh-Reid-O'Neill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Piccininno</dc:creator>
  <cp:lastModifiedBy>Erik Buckalew</cp:lastModifiedBy>
  <cp:lastPrinted>2019-05-06T22:05:46Z</cp:lastPrinted>
  <dcterms:created xsi:type="dcterms:W3CDTF">2010-11-22T22:13:43Z</dcterms:created>
  <dcterms:modified xsi:type="dcterms:W3CDTF">2019-10-29T15:54:37Z</dcterms:modified>
</cp:coreProperties>
</file>